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13_ncr:1_{1394FA18-8DCC-4996-9D58-B2BDAA0707FA}" xr6:coauthVersionLast="47" xr6:coauthVersionMax="47" xr10:uidLastSave="{00000000-0000-0000-0000-000000000000}"/>
  <bookViews>
    <workbookView xWindow="19710" yWindow="0" windowWidth="17220" windowHeight="21000" xr2:uid="{00000000-000D-0000-FFFF-FFFF00000000}"/>
  </bookViews>
  <sheets>
    <sheet name="Rekapitulace stavby" sheetId="1" r:id="rId1"/>
    <sheet name="IO01 01 - Stavební část" sheetId="2" r:id="rId2"/>
    <sheet name="IO01 03 - Ostatní a vedle..." sheetId="3" r:id="rId3"/>
  </sheets>
  <definedNames>
    <definedName name="_xlnm._FilterDatabase" localSheetId="1" hidden="1">'IO01 01 - Stavební část'!$C$128:$K$263</definedName>
    <definedName name="_xlnm._FilterDatabase" localSheetId="2" hidden="1">'IO01 03 - Ostatní a vedle...'!$C$117:$K$135</definedName>
    <definedName name="_xlnm.Print_Titles" localSheetId="1">'IO01 01 - Stavební část'!$128:$128</definedName>
    <definedName name="_xlnm.Print_Titles" localSheetId="2">'IO01 03 - Ostatní a vedle...'!$117:$117</definedName>
    <definedName name="_xlnm.Print_Titles" localSheetId="0">'Rekapitulace stavby'!$92:$92</definedName>
    <definedName name="_xlnm.Print_Area" localSheetId="1">'IO01 01 - Stavební část'!$C$4:$J$76,'IO01 01 - Stavební část'!$C$82:$J$110,'IO01 01 - Stavební část'!$C$116:$J$263</definedName>
    <definedName name="_xlnm.Print_Area" localSheetId="2">'IO01 03 - Ostatní a vedle...'!$C$4:$J$76,'IO01 03 - Ostatní a vedle...'!$C$82:$J$99,'IO01 03 - Ostatní a vedle...'!$C$105:$J$135</definedName>
    <definedName name="_xlnm.Print_Area" localSheetId="0">'Rekapitulace stavby'!$D$4:$AO$76,'Rekapitulace stavby'!$C$82:$AQ$97</definedName>
  </definedNames>
  <calcPr calcId="181029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F112" i="3"/>
  <c r="E110" i="3"/>
  <c r="F89" i="3"/>
  <c r="E87" i="3"/>
  <c r="J24" i="3"/>
  <c r="E24" i="3"/>
  <c r="J115" i="3" s="1"/>
  <c r="J23" i="3"/>
  <c r="J21" i="3"/>
  <c r="E21" i="3"/>
  <c r="J114" i="3" s="1"/>
  <c r="J20" i="3"/>
  <c r="J18" i="3"/>
  <c r="E18" i="3"/>
  <c r="F115" i="3" s="1"/>
  <c r="J17" i="3"/>
  <c r="J15" i="3"/>
  <c r="E15" i="3"/>
  <c r="F91" i="3" s="1"/>
  <c r="J14" i="3"/>
  <c r="J12" i="3"/>
  <c r="J112" i="3"/>
  <c r="E7" i="3"/>
  <c r="E108" i="3"/>
  <c r="J37" i="2"/>
  <c r="J36" i="2"/>
  <c r="AY95" i="1" s="1"/>
  <c r="J35" i="2"/>
  <c r="AX95" i="1" s="1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T255" i="2" s="1"/>
  <c r="R256" i="2"/>
  <c r="R255" i="2" s="1"/>
  <c r="P256" i="2"/>
  <c r="P255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T243" i="2" s="1"/>
  <c r="T242" i="2" s="1"/>
  <c r="R244" i="2"/>
  <c r="R243" i="2"/>
  <c r="R242" i="2" s="1"/>
  <c r="P244" i="2"/>
  <c r="P243" i="2"/>
  <c r="P242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T210" i="2" s="1"/>
  <c r="R211" i="2"/>
  <c r="R210" i="2"/>
  <c r="P211" i="2"/>
  <c r="P210" i="2"/>
  <c r="BI207" i="2"/>
  <c r="BH207" i="2"/>
  <c r="BG207" i="2"/>
  <c r="BF207" i="2"/>
  <c r="T207" i="2"/>
  <c r="T206" i="2"/>
  <c r="R207" i="2"/>
  <c r="R206" i="2"/>
  <c r="P207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F123" i="2"/>
  <c r="E121" i="2"/>
  <c r="F89" i="2"/>
  <c r="E87" i="2"/>
  <c r="J24" i="2"/>
  <c r="E24" i="2"/>
  <c r="J92" i="2" s="1"/>
  <c r="J23" i="2"/>
  <c r="J21" i="2"/>
  <c r="E21" i="2"/>
  <c r="J125" i="2" s="1"/>
  <c r="J20" i="2"/>
  <c r="J18" i="2"/>
  <c r="E18" i="2"/>
  <c r="F126" i="2" s="1"/>
  <c r="J17" i="2"/>
  <c r="J15" i="2"/>
  <c r="E15" i="2"/>
  <c r="F91" i="2" s="1"/>
  <c r="J14" i="2"/>
  <c r="J12" i="2"/>
  <c r="J123" i="2"/>
  <c r="E7" i="2"/>
  <c r="E119" i="2"/>
  <c r="L90" i="1"/>
  <c r="AM90" i="1"/>
  <c r="AM89" i="1"/>
  <c r="L89" i="1"/>
  <c r="AM87" i="1"/>
  <c r="L87" i="1"/>
  <c r="L85" i="1"/>
  <c r="L84" i="1"/>
  <c r="J207" i="2"/>
  <c r="J181" i="2"/>
  <c r="BK152" i="2"/>
  <c r="J263" i="2"/>
  <c r="BK207" i="2"/>
  <c r="J136" i="2"/>
  <c r="BK219" i="2"/>
  <c r="J200" i="2"/>
  <c r="BK261" i="2"/>
  <c r="BK236" i="2"/>
  <c r="J213" i="2"/>
  <c r="BK232" i="2"/>
  <c r="J172" i="2"/>
  <c r="BK251" i="2"/>
  <c r="J183" i="2"/>
  <c r="J145" i="2"/>
  <c r="J261" i="2"/>
  <c r="BK182" i="2"/>
  <c r="BK139" i="2"/>
  <c r="BK213" i="2"/>
  <c r="J179" i="2"/>
  <c r="BK135" i="2"/>
  <c r="BK133" i="3"/>
  <c r="BK129" i="3"/>
  <c r="BK135" i="3"/>
  <c r="J214" i="2"/>
  <c r="J180" i="2"/>
  <c r="J256" i="2"/>
  <c r="BK195" i="2"/>
  <c r="BK167" i="2"/>
  <c r="BK204" i="2"/>
  <c r="J152" i="2"/>
  <c r="BK250" i="2"/>
  <c r="J134" i="2"/>
  <c r="J231" i="2"/>
  <c r="BK194" i="2"/>
  <c r="BK263" i="2"/>
  <c r="BK227" i="2"/>
  <c r="J148" i="2"/>
  <c r="BK198" i="2"/>
  <c r="J169" i="2"/>
  <c r="J238" i="2"/>
  <c r="BK205" i="2"/>
  <c r="BK175" i="2"/>
  <c r="BK132" i="3"/>
  <c r="J135" i="3"/>
  <c r="J134" i="3"/>
  <c r="J128" i="3"/>
  <c r="J236" i="2"/>
  <c r="J199" i="2"/>
  <c r="J156" i="2"/>
  <c r="BK211" i="2"/>
  <c r="BK166" i="2"/>
  <c r="BK153" i="2"/>
  <c r="J221" i="2"/>
  <c r="BK202" i="2"/>
  <c r="BK142" i="2"/>
  <c r="BK201" i="2"/>
  <c r="J151" i="2"/>
  <c r="BK258" i="2"/>
  <c r="J184" i="2"/>
  <c r="BK151" i="2"/>
  <c r="BK222" i="2"/>
  <c r="J135" i="2"/>
  <c r="BK259" i="2"/>
  <c r="J235" i="2"/>
  <c r="J215" i="2"/>
  <c r="BK231" i="2"/>
  <c r="BK171" i="2"/>
  <c r="BK122" i="3"/>
  <c r="J122" i="3"/>
  <c r="BK120" i="3"/>
  <c r="BK125" i="3"/>
  <c r="J130" i="3"/>
  <c r="J254" i="2"/>
  <c r="J194" i="2"/>
  <c r="BK172" i="2"/>
  <c r="J142" i="2"/>
  <c r="J222" i="2"/>
  <c r="BK190" i="2"/>
  <c r="J224" i="2"/>
  <c r="BK214" i="2"/>
  <c r="J153" i="2"/>
  <c r="BK235" i="2"/>
  <c r="BK254" i="2"/>
  <c r="BK154" i="2"/>
  <c r="BK247" i="2"/>
  <c r="J195" i="2"/>
  <c r="BK262" i="2"/>
  <c r="J251" i="2"/>
  <c r="J232" i="2"/>
  <c r="BK218" i="2"/>
  <c r="BK136" i="2"/>
  <c r="J219" i="2"/>
  <c r="BK181" i="2"/>
  <c r="BK168" i="2"/>
  <c r="J131" i="3"/>
  <c r="BK134" i="3"/>
  <c r="BK131" i="3"/>
  <c r="J133" i="3"/>
  <c r="J211" i="2"/>
  <c r="J185" i="2"/>
  <c r="BK148" i="2"/>
  <c r="BK131" i="2"/>
  <c r="J175" i="2"/>
  <c r="BK155" i="2"/>
  <c r="BK241" i="2"/>
  <c r="J218" i="2"/>
  <c r="BK159" i="2"/>
  <c r="BK184" i="2"/>
  <c r="J262" i="2"/>
  <c r="J205" i="2"/>
  <c r="J163" i="2"/>
  <c r="BK217" i="2"/>
  <c r="J182" i="2"/>
  <c r="BK238" i="2"/>
  <c r="J204" i="2"/>
  <c r="BK170" i="2"/>
  <c r="AS94" i="1"/>
  <c r="J139" i="2"/>
  <c r="BK127" i="3"/>
  <c r="BK128" i="3"/>
  <c r="BK256" i="2"/>
  <c r="BK200" i="2"/>
  <c r="J155" i="2"/>
  <c r="J198" i="2"/>
  <c r="J170" i="2"/>
  <c r="J154" i="2"/>
  <c r="BK220" i="2"/>
  <c r="J190" i="2"/>
  <c r="BK260" i="2"/>
  <c r="BK185" i="2"/>
  <c r="J131" i="2"/>
  <c r="J217" i="2"/>
  <c r="BK169" i="2"/>
  <c r="J244" i="2"/>
  <c r="J159" i="2"/>
  <c r="BK221" i="2"/>
  <c r="BK203" i="2"/>
  <c r="BK145" i="2"/>
  <c r="BK216" i="2"/>
  <c r="J203" i="2"/>
  <c r="BK126" i="3"/>
  <c r="J129" i="3"/>
  <c r="J120" i="3"/>
  <c r="J123" i="3"/>
  <c r="J126" i="3"/>
  <c r="BK123" i="3"/>
  <c r="J250" i="2"/>
  <c r="J202" i="2"/>
  <c r="BK188" i="2"/>
  <c r="J176" i="2"/>
  <c r="J259" i="2"/>
  <c r="BK215" i="2"/>
  <c r="BK180" i="2"/>
  <c r="J171" i="2"/>
  <c r="BK156" i="2"/>
  <c r="BK134" i="2"/>
  <c r="BK183" i="2"/>
  <c r="J258" i="2"/>
  <c r="J247" i="2"/>
  <c r="J227" i="2"/>
  <c r="BK199" i="2"/>
  <c r="BK179" i="2"/>
  <c r="J216" i="2"/>
  <c r="J166" i="2"/>
  <c r="J260" i="2"/>
  <c r="J241" i="2"/>
  <c r="J201" i="2"/>
  <c r="J168" i="2"/>
  <c r="BK244" i="2"/>
  <c r="J220" i="2"/>
  <c r="J188" i="2"/>
  <c r="J167" i="2"/>
  <c r="BK224" i="2"/>
  <c r="BK176" i="2"/>
  <c r="BK163" i="2"/>
  <c r="BK130" i="3"/>
  <c r="J121" i="3"/>
  <c r="J125" i="3"/>
  <c r="J132" i="3"/>
  <c r="BK121" i="3"/>
  <c r="J127" i="3"/>
  <c r="P130" i="2" l="1"/>
  <c r="BK223" i="2"/>
  <c r="J223" i="2" s="1"/>
  <c r="J102" i="2" s="1"/>
  <c r="T230" i="2"/>
  <c r="P257" i="2"/>
  <c r="BK130" i="2"/>
  <c r="J130" i="2"/>
  <c r="J97" i="2" s="1"/>
  <c r="T223" i="2"/>
  <c r="T237" i="2"/>
  <c r="R257" i="2"/>
  <c r="P119" i="3"/>
  <c r="R130" i="2"/>
  <c r="P223" i="2"/>
  <c r="R237" i="2"/>
  <c r="T246" i="2"/>
  <c r="BK119" i="3"/>
  <c r="R119" i="3"/>
  <c r="P193" i="2"/>
  <c r="R212" i="2"/>
  <c r="P230" i="2"/>
  <c r="R246" i="2"/>
  <c r="BK124" i="3"/>
  <c r="J124" i="3" s="1"/>
  <c r="J98" i="3" s="1"/>
  <c r="R193" i="2"/>
  <c r="BK212" i="2"/>
  <c r="J212" i="2" s="1"/>
  <c r="J101" i="2" s="1"/>
  <c r="BK230" i="2"/>
  <c r="J230" i="2"/>
  <c r="J103" i="2" s="1"/>
  <c r="BK257" i="2"/>
  <c r="J257" i="2" s="1"/>
  <c r="J109" i="2" s="1"/>
  <c r="T119" i="3"/>
  <c r="T193" i="2"/>
  <c r="T212" i="2"/>
  <c r="BK237" i="2"/>
  <c r="J237" i="2" s="1"/>
  <c r="J104" i="2" s="1"/>
  <c r="P124" i="3"/>
  <c r="BK193" i="2"/>
  <c r="J193" i="2" s="1"/>
  <c r="J98" i="2" s="1"/>
  <c r="P212" i="2"/>
  <c r="R230" i="2"/>
  <c r="P246" i="2"/>
  <c r="R124" i="3"/>
  <c r="T130" i="2"/>
  <c r="T129" i="2" s="1"/>
  <c r="R223" i="2"/>
  <c r="P237" i="2"/>
  <c r="BK246" i="2"/>
  <c r="J246" i="2"/>
  <c r="J107" i="2" s="1"/>
  <c r="T257" i="2"/>
  <c r="T124" i="3"/>
  <c r="BK206" i="2"/>
  <c r="J206" i="2" s="1"/>
  <c r="J99" i="2" s="1"/>
  <c r="BK210" i="2"/>
  <c r="J210" i="2"/>
  <c r="J100" i="2" s="1"/>
  <c r="BK243" i="2"/>
  <c r="BK242" i="2"/>
  <c r="J242" i="2" s="1"/>
  <c r="J105" i="2" s="1"/>
  <c r="BK255" i="2"/>
  <c r="J255" i="2"/>
  <c r="J108" i="2"/>
  <c r="J92" i="3"/>
  <c r="F114" i="3"/>
  <c r="BE126" i="3"/>
  <c r="BE133" i="3"/>
  <c r="E85" i="3"/>
  <c r="J89" i="3"/>
  <c r="BE123" i="3"/>
  <c r="BE127" i="3"/>
  <c r="BE131" i="3"/>
  <c r="BE135" i="3"/>
  <c r="J91" i="3"/>
  <c r="BE120" i="3"/>
  <c r="BE121" i="3"/>
  <c r="BE122" i="3"/>
  <c r="BE129" i="3"/>
  <c r="F92" i="3"/>
  <c r="BE130" i="3"/>
  <c r="BE132" i="3"/>
  <c r="BE134" i="3"/>
  <c r="BE128" i="3"/>
  <c r="BE125" i="3"/>
  <c r="E85" i="2"/>
  <c r="J91" i="2"/>
  <c r="BE145" i="2"/>
  <c r="BE152" i="2"/>
  <c r="BE153" i="2"/>
  <c r="BE199" i="2"/>
  <c r="BE214" i="2"/>
  <c r="BE220" i="2"/>
  <c r="BE222" i="2"/>
  <c r="BE227" i="2"/>
  <c r="BE241" i="2"/>
  <c r="J126" i="2"/>
  <c r="BE154" i="2"/>
  <c r="BE159" i="2"/>
  <c r="BE172" i="2"/>
  <c r="BE176" i="2"/>
  <c r="BE205" i="2"/>
  <c r="BE211" i="2"/>
  <c r="BE224" i="2"/>
  <c r="BE250" i="2"/>
  <c r="BE260" i="2"/>
  <c r="BE263" i="2"/>
  <c r="F125" i="2"/>
  <c r="BE139" i="2"/>
  <c r="BE155" i="2"/>
  <c r="BE185" i="2"/>
  <c r="BE188" i="2"/>
  <c r="BE203" i="2"/>
  <c r="BE204" i="2"/>
  <c r="BE262" i="2"/>
  <c r="F92" i="2"/>
  <c r="BE134" i="2"/>
  <c r="BE135" i="2"/>
  <c r="BE136" i="2"/>
  <c r="BE142" i="2"/>
  <c r="BE148" i="2"/>
  <c r="BE156" i="2"/>
  <c r="BE202" i="2"/>
  <c r="BE213" i="2"/>
  <c r="BE218" i="2"/>
  <c r="BE219" i="2"/>
  <c r="BE236" i="2"/>
  <c r="BE166" i="2"/>
  <c r="BE190" i="2"/>
  <c r="BE194" i="2"/>
  <c r="BE195" i="2"/>
  <c r="BE207" i="2"/>
  <c r="BE217" i="2"/>
  <c r="BE231" i="2"/>
  <c r="BE238" i="2"/>
  <c r="BE259" i="2"/>
  <c r="BE131" i="2"/>
  <c r="BE163" i="2"/>
  <c r="BE170" i="2"/>
  <c r="BE171" i="2"/>
  <c r="BE175" i="2"/>
  <c r="BE180" i="2"/>
  <c r="BE181" i="2"/>
  <c r="BE184" i="2"/>
  <c r="BE198" i="2"/>
  <c r="BE215" i="2"/>
  <c r="BE232" i="2"/>
  <c r="BE254" i="2"/>
  <c r="BE256" i="2"/>
  <c r="BE261" i="2"/>
  <c r="J89" i="2"/>
  <c r="BE169" i="2"/>
  <c r="BE179" i="2"/>
  <c r="BE183" i="2"/>
  <c r="BE200" i="2"/>
  <c r="BE201" i="2"/>
  <c r="BE216" i="2"/>
  <c r="BE244" i="2"/>
  <c r="BE247" i="2"/>
  <c r="BE251" i="2"/>
  <c r="BE258" i="2"/>
  <c r="BE151" i="2"/>
  <c r="BE167" i="2"/>
  <c r="BE168" i="2"/>
  <c r="BE182" i="2"/>
  <c r="BE221" i="2"/>
  <c r="BE235" i="2"/>
  <c r="F37" i="2"/>
  <c r="BD95" i="1" s="1"/>
  <c r="J34" i="3"/>
  <c r="AW96" i="1" s="1"/>
  <c r="F37" i="3"/>
  <c r="BD96" i="1"/>
  <c r="F36" i="2"/>
  <c r="BC95" i="1"/>
  <c r="F34" i="2"/>
  <c r="BA95" i="1"/>
  <c r="J34" i="2"/>
  <c r="AW95" i="1" s="1"/>
  <c r="F34" i="3"/>
  <c r="BA96" i="1" s="1"/>
  <c r="F35" i="3"/>
  <c r="BB96" i="1" s="1"/>
  <c r="F36" i="3"/>
  <c r="BC96" i="1" s="1"/>
  <c r="F35" i="2"/>
  <c r="BB95" i="1" s="1"/>
  <c r="BK129" i="2" l="1"/>
  <c r="J129" i="2" s="1"/>
  <c r="J30" i="2" s="1"/>
  <c r="AG95" i="1" s="1"/>
  <c r="BK118" i="3"/>
  <c r="J118" i="3"/>
  <c r="J30" i="3" s="1"/>
  <c r="AG96" i="1" s="1"/>
  <c r="T118" i="3"/>
  <c r="R118" i="3"/>
  <c r="R129" i="2"/>
  <c r="P118" i="3"/>
  <c r="AU96" i="1"/>
  <c r="P129" i="2"/>
  <c r="AU95" i="1"/>
  <c r="J243" i="2"/>
  <c r="J106" i="2" s="1"/>
  <c r="J119" i="3"/>
  <c r="J97" i="3" s="1"/>
  <c r="J33" i="2"/>
  <c r="AV95" i="1" s="1"/>
  <c r="AT95" i="1" s="1"/>
  <c r="F33" i="2"/>
  <c r="AZ95" i="1" s="1"/>
  <c r="BD94" i="1"/>
  <c r="W33" i="1" s="1"/>
  <c r="BA94" i="1"/>
  <c r="W30" i="1" s="1"/>
  <c r="F33" i="3"/>
  <c r="AZ96" i="1" s="1"/>
  <c r="BB94" i="1"/>
  <c r="W31" i="1" s="1"/>
  <c r="J33" i="3"/>
  <c r="AV96" i="1" s="1"/>
  <c r="AT96" i="1" s="1"/>
  <c r="BC94" i="1"/>
  <c r="W32" i="1" s="1"/>
  <c r="J96" i="2" l="1"/>
  <c r="AN95" i="1"/>
  <c r="AG94" i="1"/>
  <c r="AK26" i="1" s="1"/>
  <c r="AN96" i="1"/>
  <c r="J96" i="3"/>
  <c r="J39" i="3"/>
  <c r="J39" i="2"/>
  <c r="AU94" i="1"/>
  <c r="AZ94" i="1"/>
  <c r="W29" i="1" s="1"/>
  <c r="AY94" i="1"/>
  <c r="AW94" i="1"/>
  <c r="AK30" i="1"/>
  <c r="AX94" i="1"/>
  <c r="AV94" i="1" l="1"/>
  <c r="AK29" i="1" s="1"/>
  <c r="AK35" i="1" s="1"/>
  <c r="AT94" i="1" l="1"/>
  <c r="AN94" i="1" l="1"/>
</calcChain>
</file>

<file path=xl/sharedStrings.xml><?xml version="1.0" encoding="utf-8"?>
<sst xmlns="http://schemas.openxmlformats.org/spreadsheetml/2006/main" count="2144" uniqueCount="479">
  <si>
    <t>Export Komplet</t>
  </si>
  <si>
    <t/>
  </si>
  <si>
    <t>2.0</t>
  </si>
  <si>
    <t>False</t>
  </si>
  <si>
    <t>{ef94f74c-8b5c-463b-b200-3293b3c81790}</t>
  </si>
  <si>
    <t>&gt;&gt;  skryté sloupce  &lt;&lt;</t>
  </si>
  <si>
    <t>0,1</t>
  </si>
  <si>
    <t>21</t>
  </si>
  <si>
    <t>0,01</t>
  </si>
  <si>
    <t>15</t>
  </si>
  <si>
    <t>REKAPITULACE STAVBY</t>
  </si>
  <si>
    <t>v ---  níže se nacházejí doplnkové a pomocné údaje k sestavám  --- v</t>
  </si>
  <si>
    <t>0,00001</t>
  </si>
  <si>
    <t>Kód:</t>
  </si>
  <si>
    <t>M2306072,</t>
  </si>
  <si>
    <t>Stavba:</t>
  </si>
  <si>
    <t>Oprava  potrubních rozvodů VST Telíčkova do objektů SBD</t>
  </si>
  <si>
    <t>KSO:</t>
  </si>
  <si>
    <t>CC-CZ:</t>
  </si>
  <si>
    <t>Místo:</t>
  </si>
  <si>
    <t>Přerov</t>
  </si>
  <si>
    <t>Datum:</t>
  </si>
  <si>
    <t>5. 6. 2023</t>
  </si>
  <si>
    <t>Zadavatel:</t>
  </si>
  <si>
    <t>IČ:</t>
  </si>
  <si>
    <t>25391453</t>
  </si>
  <si>
    <t>Teplo Přerov a.s.</t>
  </si>
  <si>
    <t>DIČ:</t>
  </si>
  <si>
    <t>CZ25391453</t>
  </si>
  <si>
    <t>Zhotovitel:</t>
  </si>
  <si>
    <t xml:space="preserve"> 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</si>
  <si>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</si>
  <si>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</si>
  <si>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</si>
  <si>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</si>
  <si>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</si>
  <si>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</si>
  <si>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</si>
  <si>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</si>
  <si>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</si>
  <si>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</si>
  <si>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</si>
  <si>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</si>
  <si>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</si>
  <si>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</si>
  <si>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</si>
  <si>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</si>
  <si>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</si>
  <si>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</si>
  <si>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</si>
  <si>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</si>
  <si>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</si>
  <si>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</si>
  <si>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</si>
  <si>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</si>
  <si>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</si>
  <si>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</si>
  <si>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</si>
  <si>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</si>
  <si>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</si>
  <si>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</si>
  <si>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</si>
  <si>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</si>
  <si>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</si>
  <si>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</si>
  <si>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</si>
  <si>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</si>
  <si>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</si>
  <si>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</si>
  <si>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</si>
  <si>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</si>
  <si>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</si>
  <si>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</si>
  <si>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</si>
  <si>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</si>
  <si>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</si>
  <si>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</si>
  <si>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</si>
  <si>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</si>
  <si>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</si>
  <si>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IO01 01</t>
  </si>
  <si>
    <t>Stavební část</t>
  </si>
  <si>
    <t>STA</t>
  </si>
  <si>
    <t>1</t>
  </si>
  <si>
    <t>{2150a4df-ee51-45b6-aa31-99e37061c03e}</t>
  </si>
  <si>
    <t>2</t>
  </si>
  <si>
    <t>IO01 03</t>
  </si>
  <si>
    <t>Ostatní a vedlejší náklady</t>
  </si>
  <si>
    <t>{f17e7695-f3a9-4b4b-a5f4-1c06cd332517}</t>
  </si>
  <si>
    <t>KRYCÍ LIST SOUPISU PRACÍ</t>
  </si>
  <si>
    <t>Objekt:</t>
  </si>
  <si>
    <t>IO01 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</si>
  <si>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</si>
  <si>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</si>
  <si>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</si>
  <si>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</si>
  <si>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</si>
  <si>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</si>
  <si>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11 - Přípravné a přidružené práce</t>
  </si>
  <si>
    <t>2 - Základy a zvláštní zakládání</t>
  </si>
  <si>
    <t>3 - Svislé a kompletní konstrukce</t>
  </si>
  <si>
    <t>5 - Komunikace</t>
  </si>
  <si>
    <t>62 - Úpravy povrchů vnější</t>
  </si>
  <si>
    <t>91 - Doplňující práce na komunikaci</t>
  </si>
  <si>
    <t>96 - Bourání konstrukcí</t>
  </si>
  <si>
    <t>HSV - Práce a dodávky HSV</t>
  </si>
  <si>
    <t xml:space="preserve">    9 - Ostatní konstrukce a práce, bourání</t>
  </si>
  <si>
    <t>711 - Izolace proti vodě</t>
  </si>
  <si>
    <t>M46 - Zemní práce při montážích</t>
  </si>
  <si>
    <t>D96 - Přesuny suti a vybouraných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</si>
  <si>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</si>
  <si>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</si>
  <si>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</si>
  <si>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</si>
  <si>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</si>
  <si>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</si>
  <si>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</si>
  <si>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</si>
  <si>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</si>
  <si>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</si>
  <si>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</si>
  <si>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</si>
  <si>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</si>
  <si>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</si>
  <si>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</si>
  <si>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</si>
  <si>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113106121R00</t>
  </si>
  <si>
    <t>Rozebrání komunikací pro pěší s jakýmkoliv ložem a výplní spár  z betonových nebo kameninových dlaždic nebo tvarovek</t>
  </si>
  <si>
    <t>m2</t>
  </si>
  <si>
    <t>4</t>
  </si>
  <si>
    <t>VV</t>
  </si>
  <si>
    <t>(3,3+4,9)*2,1+4*3,5</t>
  </si>
  <si>
    <t>Součet</t>
  </si>
  <si>
    <t>113107605R00</t>
  </si>
  <si>
    <t>Odstranění podkladů nebo krytů z kameniva hrubého drceného, v ploše jednotlivě nad 50 m2, tloušťka vrstvy 50 mm</t>
  </si>
  <si>
    <t>3</t>
  </si>
  <si>
    <t>113107615R00</t>
  </si>
  <si>
    <t>Odstranění podkladů nebo krytů z kameniva hrubého drceného, v ploše jednotlivě nad 50 m2, tloušťka vrstvy 150 mm</t>
  </si>
  <si>
    <t>6</t>
  </si>
  <si>
    <t>113107617R00</t>
  </si>
  <si>
    <t>Odstranění podkladů nebo krytů z kameniva hrubého drceného, v ploše jednotlivě nad 50 m2, tloušťka vrstvy 170 mm</t>
  </si>
  <si>
    <t>8</t>
  </si>
  <si>
    <t>(16+4,5)*2</t>
  </si>
  <si>
    <t>5</t>
  </si>
  <si>
    <t>113108405R00</t>
  </si>
  <si>
    <t>Odstranění podkladů nebo krytů živičných, v ploše jednotlivě nad 50 m2, tloušťka vrstvy 50 mm</t>
  </si>
  <si>
    <t>10</t>
  </si>
  <si>
    <t>41</t>
  </si>
  <si>
    <t>113108408R00</t>
  </si>
  <si>
    <t>Odstranění podkladů nebo krytů živičných, v ploše jednotlivě nad 50 m2, tloušťka vrstvy 80 mm</t>
  </si>
  <si>
    <t>12</t>
  </si>
  <si>
    <t>7</t>
  </si>
  <si>
    <t>113109420R00</t>
  </si>
  <si>
    <t>Odstranění podkladů nebo krytů z betonu prostého, v ploše jednotlivě nad 50 m2, tloušťka vrstvy 200 mm</t>
  </si>
  <si>
    <t>14</t>
  </si>
  <si>
    <t>113202111R00</t>
  </si>
  <si>
    <t>Vytrhání obrub z krajníků nebo obrubníků stojatých</t>
  </si>
  <si>
    <t>m</t>
  </si>
  <si>
    <t>18</t>
  </si>
  <si>
    <t>4,09+1,2+1,5*6</t>
  </si>
  <si>
    <t>9</t>
  </si>
  <si>
    <t>115101203R00</t>
  </si>
  <si>
    <t>Čerpání vody na dopravní výšku do 10 m  s uvažovaným průměrným přítokem přes 1 000 do 2 000 l/min</t>
  </si>
  <si>
    <t>h</t>
  </si>
  <si>
    <t>20</t>
  </si>
  <si>
    <t>115101303R00</t>
  </si>
  <si>
    <t>Pohotovost záložní čerpací soupravy na dopravní výšku do 10 m  s uvažovaným průměrným přítokem přes 1 000 do 2 000 l/min</t>
  </si>
  <si>
    <t>den</t>
  </si>
  <si>
    <t>22</t>
  </si>
  <si>
    <t>11</t>
  </si>
  <si>
    <t>119001422R00</t>
  </si>
  <si>
    <t>Dočasné zajištění podzemního potrubí nebo vedení kabelů přes 3 do 6 kabelů</t>
  </si>
  <si>
    <t>24</t>
  </si>
  <si>
    <t>130001101R00</t>
  </si>
  <si>
    <t>Příplatek k cenám za ztížené vykopávky v horninách jakékoliv třídy</t>
  </si>
  <si>
    <t>m3</t>
  </si>
  <si>
    <t>28</t>
  </si>
  <si>
    <t>13</t>
  </si>
  <si>
    <t>131301209R00</t>
  </si>
  <si>
    <t>Hloubení zapažených jam a zářezů příplatek za lepivost, v hornině 4,</t>
  </si>
  <si>
    <t>32</t>
  </si>
  <si>
    <t>132301211R00</t>
  </si>
  <si>
    <t>Hloubení rýh šířky přes 60 do 200 cm do 100 m3, v hornině 4, hloubení strojně</t>
  </si>
  <si>
    <t>36</t>
  </si>
  <si>
    <t>(3,3+21,1+3+17,2+1,9)*1,8*1,1</t>
  </si>
  <si>
    <t>139601102R00</t>
  </si>
  <si>
    <t>Ruční výkop jam, rýh a šachet v hornině 3</t>
  </si>
  <si>
    <t>38</t>
  </si>
  <si>
    <t>Sondy</t>
  </si>
  <si>
    <t>4,5</t>
  </si>
  <si>
    <t>16</t>
  </si>
  <si>
    <t>151101101R00</t>
  </si>
  <si>
    <t>Zřízení pažení a rozepření stěn rýh příložné  pro jakoukoliv mezerovitost, hloubky do 2 m</t>
  </si>
  <si>
    <t>40</t>
  </si>
  <si>
    <t>(3,3+21,1+3+17,2)*1,2</t>
  </si>
  <si>
    <t>17</t>
  </si>
  <si>
    <t>151101111R00</t>
  </si>
  <si>
    <t>Odstranění pažení a rozepření rýh příložné , hloubky do 2 m</t>
  </si>
  <si>
    <t>42</t>
  </si>
  <si>
    <t>161101101R00</t>
  </si>
  <si>
    <t>Svislé přemístění výkopku z horniny 1 až 4, při hloubce výkopu přes 1 do 2,5 m</t>
  </si>
  <si>
    <t>44</t>
  </si>
  <si>
    <t>19</t>
  </si>
  <si>
    <t>162201101R00</t>
  </si>
  <si>
    <t>Vodorovné přemístění výkopku z horniny 1 až 4, na vzdálenost do 20 m</t>
  </si>
  <si>
    <t>46</t>
  </si>
  <si>
    <t>162701105R00</t>
  </si>
  <si>
    <t>Vodorovné přemístění výkopku z horniny 1 až 4, na vzdálenost přes 9 000  do 10 000 m</t>
  </si>
  <si>
    <t>48</t>
  </si>
  <si>
    <t>171201101R00</t>
  </si>
  <si>
    <t>Uložení sypaniny do násypů nezhutněných</t>
  </si>
  <si>
    <t>50</t>
  </si>
  <si>
    <t>174101101R00</t>
  </si>
  <si>
    <t>Zásyp sypaninou se zhutněním jam, šachet, rýh nebo kolem objektů v těchto vykopávkách</t>
  </si>
  <si>
    <t>52</t>
  </si>
  <si>
    <t>23</t>
  </si>
  <si>
    <t>175101101R00</t>
  </si>
  <si>
    <t>Obsyp potrubí bez prohození sypaniny</t>
  </si>
  <si>
    <t>54</t>
  </si>
  <si>
    <t>(3,3+4,9+21,1+3+17,2)*0,45*1,2</t>
  </si>
  <si>
    <t>175101109R00</t>
  </si>
  <si>
    <t>Obsyp potrubí příplatek za prohození sypaniny</t>
  </si>
  <si>
    <t>56</t>
  </si>
  <si>
    <t>25</t>
  </si>
  <si>
    <t>180402111R00</t>
  </si>
  <si>
    <t>parkový trávník, výsevem, v rovině nebo na svahu do 1:5</t>
  </si>
  <si>
    <t>58</t>
  </si>
  <si>
    <t>4*8+4*6</t>
  </si>
  <si>
    <t>26</t>
  </si>
  <si>
    <t>181301105R00</t>
  </si>
  <si>
    <t>Rozprostření a urovnání ornice v rovině v souvislé ploše do 500 m2, tloušťka vrstvy přes 250 do 300 mm</t>
  </si>
  <si>
    <t>60</t>
  </si>
  <si>
    <t>27</t>
  </si>
  <si>
    <t>182001111R00</t>
  </si>
  <si>
    <t>Plošná úprava terénu při nerovnostech terénu přes 50 do 100 mm, v rovině nebo na svahu do 1:5</t>
  </si>
  <si>
    <t>62</t>
  </si>
  <si>
    <t>183403153R00</t>
  </si>
  <si>
    <t>Obdělávání půdy hrabáním, v rovině nebo na svahu 1:5</t>
  </si>
  <si>
    <t>64</t>
  </si>
  <si>
    <t>29</t>
  </si>
  <si>
    <t>183405211R00</t>
  </si>
  <si>
    <t>Výsev trávníku hydroosevem výsev na ornici,</t>
  </si>
  <si>
    <t>66</t>
  </si>
  <si>
    <t>30</t>
  </si>
  <si>
    <t>998223011R00</t>
  </si>
  <si>
    <t>Přesun hmot pozemních komunikací, kryt dlážděný jakékoliv délky objektu</t>
  </si>
  <si>
    <t>t</t>
  </si>
  <si>
    <t>70</t>
  </si>
  <si>
    <t>31</t>
  </si>
  <si>
    <t>998223095R00</t>
  </si>
  <si>
    <t>Přesun hmot pozemních komunikací, kryt dlážděný příplatek k ceně za každých dalších 5 000 m přes 5 000 m</t>
  </si>
  <si>
    <t>72</t>
  </si>
  <si>
    <t>162701105R00-01</t>
  </si>
  <si>
    <t>Vodorovné přemístění výkopku z hor.1-4 do 10000 m, zpětný dovoz z mezideponie zhotovitele</t>
  </si>
  <si>
    <t>74</t>
  </si>
  <si>
    <t>25,4+20,1+45,6</t>
  </si>
  <si>
    <t>33</t>
  </si>
  <si>
    <t>M</t>
  </si>
  <si>
    <t>58344171</t>
  </si>
  <si>
    <t>štěrkodrť frakce 0/32</t>
  </si>
  <si>
    <t>962582510</t>
  </si>
  <si>
    <t>(92,07-26,73)-15*1,75</t>
  </si>
  <si>
    <t>34</t>
  </si>
  <si>
    <t>58153304R01</t>
  </si>
  <si>
    <t>Písek technický KP 04 - kamenivo přírodní těžené frakce 0,0 až 4,0 mm; třída prané</t>
  </si>
  <si>
    <t>76</t>
  </si>
  <si>
    <t>26,73*1,7</t>
  </si>
  <si>
    <t>Přípravné a přidružené práce</t>
  </si>
  <si>
    <t>35</t>
  </si>
  <si>
    <t>11-01</t>
  </si>
  <si>
    <t>Vytýčení inženýrských sítí</t>
  </si>
  <si>
    <t>soubor</t>
  </si>
  <si>
    <t>78</t>
  </si>
  <si>
    <t>11-02</t>
  </si>
  <si>
    <t>Oplocení průhledné výšky 2 m</t>
  </si>
  <si>
    <t>80</t>
  </si>
  <si>
    <t>(3,3+4,9+17,2+3,8+1,4+2,3)*2</t>
  </si>
  <si>
    <t>37</t>
  </si>
  <si>
    <t>11-021</t>
  </si>
  <si>
    <t xml:space="preserve">Lehké přemostění s oboustranným zábradlím </t>
  </si>
  <si>
    <t>kus</t>
  </si>
  <si>
    <t>588981490</t>
  </si>
  <si>
    <t>11-16</t>
  </si>
  <si>
    <t>Vyřízení ZUK (zábor o užívání komunikace)</t>
  </si>
  <si>
    <t>90</t>
  </si>
  <si>
    <t>39</t>
  </si>
  <si>
    <t>11-17</t>
  </si>
  <si>
    <t>Dopravní značení - montáž, demontáž, pronájem, doprava</t>
  </si>
  <si>
    <t>92</t>
  </si>
  <si>
    <t>11-24</t>
  </si>
  <si>
    <t>Zapravení prostupů pro PI potrubí</t>
  </si>
  <si>
    <t>94</t>
  </si>
  <si>
    <t>11-26</t>
  </si>
  <si>
    <t>Stavební přípomocné práce</t>
  </si>
  <si>
    <t>96</t>
  </si>
  <si>
    <t>11-27</t>
  </si>
  <si>
    <t>Průběžný a závěrečný úklid stavby</t>
  </si>
  <si>
    <t>98</t>
  </si>
  <si>
    <t>43</t>
  </si>
  <si>
    <t>11-28</t>
  </si>
  <si>
    <t>Uskladnění rozebrané dlažby</t>
  </si>
  <si>
    <t>100</t>
  </si>
  <si>
    <t>11-29</t>
  </si>
  <si>
    <t>Uskladnění vytrhaných obrubníků</t>
  </si>
  <si>
    <t>102</t>
  </si>
  <si>
    <t>Základy a zvláštní zakládání</t>
  </si>
  <si>
    <t>45</t>
  </si>
  <si>
    <t>273313311R01</t>
  </si>
  <si>
    <t>Beton základových desek prostý C 8/10 - hrázky okolo výkopů, vč. odstranění</t>
  </si>
  <si>
    <t>104</t>
  </si>
  <si>
    <t>(3,3+21,1+3+17,2+3,8)*0,05</t>
  </si>
  <si>
    <t>Svislé a kompletní konstrukce</t>
  </si>
  <si>
    <t>389381001RT4</t>
  </si>
  <si>
    <t>Dobetonování prefabrikovaných konstrukcí betonem třídy C 20/25</t>
  </si>
  <si>
    <t>106</t>
  </si>
  <si>
    <t>Komunikace</t>
  </si>
  <si>
    <t>47</t>
  </si>
  <si>
    <t>564851111R00</t>
  </si>
  <si>
    <t>Podklad ze štěrkodrti s rozprostřením a zhutněním frakce 0-63 mm, tloušťka po zhutnění 150 mm</t>
  </si>
  <si>
    <t>108</t>
  </si>
  <si>
    <t>564851113R00</t>
  </si>
  <si>
    <t>Podklad ze štěrkodrti s rozprostřením a zhutněním frakce 0-63 mm, tloušťka po zhutnění 170 mm</t>
  </si>
  <si>
    <t>110</t>
  </si>
  <si>
    <t>49</t>
  </si>
  <si>
    <t>565161111RT3</t>
  </si>
  <si>
    <t>Podklad z kameniva obaleného asfaltem ACP 16+ až ACP 22+, v pruhu šířky do 3 m, třídy 1, tloušťka po zhutnění 80 mm</t>
  </si>
  <si>
    <t>112</t>
  </si>
  <si>
    <t>567211120R00</t>
  </si>
  <si>
    <t>Podklad z prostého betonu třídy I., tloušťky 200 mm</t>
  </si>
  <si>
    <t>114</t>
  </si>
  <si>
    <t>51</t>
  </si>
  <si>
    <t>573111112R00</t>
  </si>
  <si>
    <t>Postřik živičný infiltrační s posypem kamenivem v množství 1 kg/m2</t>
  </si>
  <si>
    <t>116</t>
  </si>
  <si>
    <t>573211111R00</t>
  </si>
  <si>
    <t>Postřik živičný spojovací bez posypu kamenivem z asfaltu silničního, v množství od 0,5 do 0,7 kg/m2</t>
  </si>
  <si>
    <t>118</t>
  </si>
  <si>
    <t>53</t>
  </si>
  <si>
    <t>577131111RT3</t>
  </si>
  <si>
    <t>Beton asfaltový s rozprostřením a zhutněním v pruhu šířky do 3 m, ACO 11+, tloušťky 40 mm, plochy do 200 m2</t>
  </si>
  <si>
    <t>120</t>
  </si>
  <si>
    <t>577141122RT3</t>
  </si>
  <si>
    <t>Beton asfaltový s rozprostřením a zhutněním v pruhu šířky do 3 m, ACL 16+, tloušťky 50 mm, plochy do 200 m2</t>
  </si>
  <si>
    <t>122</t>
  </si>
  <si>
    <t>55</t>
  </si>
  <si>
    <t>596811111R00</t>
  </si>
  <si>
    <t>Kladení dlažby z betonových nebo kameninových dlaždic do lože z kameniva těženého tloušťky do 30 mm</t>
  </si>
  <si>
    <t>124</t>
  </si>
  <si>
    <t>592453320R</t>
  </si>
  <si>
    <t>dlažba betonová dvouvrstvá; čtverec; povrch hladký; šedá; l = 300 mm; š = 300 mm; tl. 40,0 mm</t>
  </si>
  <si>
    <t>126</t>
  </si>
  <si>
    <t>Úpravy povrchů vnější</t>
  </si>
  <si>
    <t>57</t>
  </si>
  <si>
    <t>622319522RU1</t>
  </si>
  <si>
    <t xml:space="preserve">Zateplení soklu extrudovaným polystyrénem, tloušťky 100 mm, kontaktní nátěr </t>
  </si>
  <si>
    <t>128</t>
  </si>
  <si>
    <t>1,2*1,2*3</t>
  </si>
  <si>
    <t>23152480R</t>
  </si>
  <si>
    <t>tmel polyuretanový; spárovací, těsnicí, lepicí; pro exteriér; barva bílá; přilnavost k materiálům beton, omítky, cihla, zdivo; tepelná odolnost -40 až 90 °C</t>
  </si>
  <si>
    <t>130</t>
  </si>
  <si>
    <t>91</t>
  </si>
  <si>
    <t>Doplňující práce na komunikaci</t>
  </si>
  <si>
    <t>59</t>
  </si>
  <si>
    <t>917762111R00</t>
  </si>
  <si>
    <t>Osazení silničního nebo chodníkového betonového obrubníku ležatého, s boční opěrou z betonu prostého, do lože z betonu prostého C 12/15</t>
  </si>
  <si>
    <t>132</t>
  </si>
  <si>
    <t>919735112R00</t>
  </si>
  <si>
    <t>Řezání stávajících krytů nebo podkladů živičných, hloubky přes 50 do 100 mm</t>
  </si>
  <si>
    <t>134</t>
  </si>
  <si>
    <t>4,2*2+11*2</t>
  </si>
  <si>
    <t>61</t>
  </si>
  <si>
    <t>59217451R</t>
  </si>
  <si>
    <t>obrubník chodníkový materiál beton; l = 999,0 mm; š = 148,0 mm; h = 300,0 mm; barva šedá; beton C 35/45</t>
  </si>
  <si>
    <t>136</t>
  </si>
  <si>
    <t>59217460R</t>
  </si>
  <si>
    <t>obrubník silniční materiál beton; l = 1000,0 mm; š = 150,0 mm; h = 250,0 mm; barva šedá</t>
  </si>
  <si>
    <t>138</t>
  </si>
  <si>
    <t>Bourání konstrukcí</t>
  </si>
  <si>
    <t>63</t>
  </si>
  <si>
    <t>979054441R00</t>
  </si>
  <si>
    <t>Očištění vybouraných obrubníků, dlaždic dlaždic, desek nebo tvarovek s původním vyplněním spár kamenivem těženým</t>
  </si>
  <si>
    <t>144</t>
  </si>
  <si>
    <t>14,29-5</t>
  </si>
  <si>
    <t>979097012R00</t>
  </si>
  <si>
    <t>Odvoz suti a vybouraných hmot na skládku pronájem kontejneru na suť</t>
  </si>
  <si>
    <t>146</t>
  </si>
  <si>
    <t>HSV</t>
  </si>
  <si>
    <t>Práce a dodávky HSV</t>
  </si>
  <si>
    <t>Ostatní konstrukce a práce, bourání</t>
  </si>
  <si>
    <t>65</t>
  </si>
  <si>
    <t>981511114</t>
  </si>
  <si>
    <t>Demolice konstrukcí objektů z betonu železového postupným rozebíráním</t>
  </si>
  <si>
    <t>-626977010</t>
  </si>
  <si>
    <t>(3,3+10,1+3+16+3,8+1,4+1,3)*1,6*0,2</t>
  </si>
  <si>
    <t>711</t>
  </si>
  <si>
    <t>Izolace proti vodě</t>
  </si>
  <si>
    <t>711112001RZ1</t>
  </si>
  <si>
    <t>Provedení izolace proti zemní vlhkosti natěradly za studena na ploše svislé, včetně pomocného lešení o výšce podlahy do 1900 mm a pro zatížení do 1,5 kPa. nátěrem penetračním, 1x nátěr, včetně dodávky penetračního laku ALP</t>
  </si>
  <si>
    <t>148</t>
  </si>
  <si>
    <t>1,8*1,5*3</t>
  </si>
  <si>
    <t>67</t>
  </si>
  <si>
    <t>711142559RZ2</t>
  </si>
  <si>
    <t>Provedení izolace proti zemní vlhkosti pásy přitavením svislá, 2 vrstvy, s dodávkou izolačního pásu se skleněnou nebo polyesterovou vložkou,</t>
  </si>
  <si>
    <t>150</t>
  </si>
  <si>
    <t>68</t>
  </si>
  <si>
    <t>711140102R00</t>
  </si>
  <si>
    <t>Odstranění izolace proti vodě - pásy přitavením vodorovné, 2 vrstvy</t>
  </si>
  <si>
    <t>152</t>
  </si>
  <si>
    <t>(3,3+4,9+21,1+16+3,8+1,3+1)*1,6</t>
  </si>
  <si>
    <t>69</t>
  </si>
  <si>
    <t>711-01</t>
  </si>
  <si>
    <t>Napojení na stávající hydroizolaci napojovaných objektů</t>
  </si>
  <si>
    <t>154</t>
  </si>
  <si>
    <t>M46</t>
  </si>
  <si>
    <t>Zemní práce při montážích</t>
  </si>
  <si>
    <t>460620006RT1</t>
  </si>
  <si>
    <t>Osetí povrchu trávou, včetně dodávky osiva</t>
  </si>
  <si>
    <t>156</t>
  </si>
  <si>
    <t>D96</t>
  </si>
  <si>
    <t>Přesuny suti a vybouraných hmot</t>
  </si>
  <si>
    <t>71</t>
  </si>
  <si>
    <t>979087212R00</t>
  </si>
  <si>
    <t>Nakládání na dopravní prostředky Nakládání suti na dopravní prostředky - komunikace</t>
  </si>
  <si>
    <t>158</t>
  </si>
  <si>
    <t>979082111R00</t>
  </si>
  <si>
    <t>Vnitrostaveništní doprava suti a vybouraných hmot do 10 m</t>
  </si>
  <si>
    <t>160</t>
  </si>
  <si>
    <t>73</t>
  </si>
  <si>
    <t>979083117R00</t>
  </si>
  <si>
    <t>Vodorovné přemístění suti na skládku do 6000 m</t>
  </si>
  <si>
    <t>162</t>
  </si>
  <si>
    <t>979083191R00</t>
  </si>
  <si>
    <t>Vodorovné přemístění suti Příplatek za dalších započatých 1000 m nad 6000 m</t>
  </si>
  <si>
    <t>164</t>
  </si>
  <si>
    <t>75</t>
  </si>
  <si>
    <t>979990104R00</t>
  </si>
  <si>
    <t>Poplatek za skládku  skupina 17 01 01 z Katalogu odpadů</t>
  </si>
  <si>
    <t>166</t>
  </si>
  <si>
    <t>979990108R00</t>
  </si>
  <si>
    <t>Poplatek za skládku železobeton, skupina 17 09 04 z Katalogu odpadů</t>
  </si>
  <si>
    <t>168</t>
  </si>
  <si>
    <t>IO01 03 - Ostatní a vedlejší náklady</t>
  </si>
  <si>
    <t>VN - Vedlejší náklady</t>
  </si>
  <si>
    <t>ON - Ostatní náklady</t>
  </si>
  <si>
    <t>VN</t>
  </si>
  <si>
    <t>Vedlejší náklady</t>
  </si>
  <si>
    <t>005121 R</t>
  </si>
  <si>
    <t>Zařízení staveniště</t>
  </si>
  <si>
    <t>Soubor</t>
  </si>
  <si>
    <t>005122 R</t>
  </si>
  <si>
    <t>Provozní vlivy</t>
  </si>
  <si>
    <t>005123 R</t>
  </si>
  <si>
    <t>Územní vlivy</t>
  </si>
  <si>
    <t>VRN3</t>
  </si>
  <si>
    <t>Mimostaveništní doprava</t>
  </si>
  <si>
    <t>ON</t>
  </si>
  <si>
    <t>Ostatní náklady</t>
  </si>
  <si>
    <t>2 10</t>
  </si>
  <si>
    <t>Zajištění pravidelného úklidu všech řešených prostor včetně navazujících komunikačních a transp., prostor</t>
  </si>
  <si>
    <t>004111020R1</t>
  </si>
  <si>
    <t>Provozní dokumentace včetně dokladové části</t>
  </si>
  <si>
    <t>005211010R</t>
  </si>
  <si>
    <t>Předání a převzetí staveniště</t>
  </si>
  <si>
    <t>005211020R</t>
  </si>
  <si>
    <t>Ochrana stávajících inženýrských sítí na staveništ</t>
  </si>
  <si>
    <t>2 01</t>
  </si>
  <si>
    <t>Zpracování technologických postupů jednotlivých prací včetně průběžné aktualizace a odsouhlasení</t>
  </si>
  <si>
    <t>2 06</t>
  </si>
  <si>
    <t>Vymezení řešeného prostoru stavebního objektu a vymezení transportních tras stavebního materiálu</t>
  </si>
  <si>
    <t>2 07</t>
  </si>
  <si>
    <t>Součinnost s integrovaným záchranným systémem (IZS)</t>
  </si>
  <si>
    <t>2 11</t>
  </si>
  <si>
    <t>Inženýrská činnost pro uvedení celého díla do užívání</t>
  </si>
  <si>
    <t>2 12</t>
  </si>
  <si>
    <t>Zpracování plánu organizace výstavby</t>
  </si>
  <si>
    <t>2 14</t>
  </si>
  <si>
    <t>Fotodokumentace postupu prací - 2 x týdně</t>
  </si>
  <si>
    <t>2 21</t>
  </si>
  <si>
    <t>Součinnost se správci jednotlivých inženýrských sítí a jejich dozory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</si>
</sst>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6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6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6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6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topLeftCell="A6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07" t="s">
        <v>5</v>
      </c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8</v>
      </c>
      <c r="BT3" s="16" t="s">
        <v>9</v>
      </c>
    </row>
    <row r="4" spans="1:74" ht="24.95" customHeight="1">
      <c r="B4" s="19"/>
      <c r="D4" s="20" t="s">
        <v>10</v>
      </c>
      <c r="AR4" s="19"/>
      <c r="AS4" s="21" t="s">
        <v>11</v>
      </c>
      <c r="BS4" s="16" t="s">
        <v>12</v>
      </c>
    </row>
    <row r="5" spans="1:74" ht="12" customHeight="1">
      <c r="B5" s="19"/>
      <c r="D5" s="22" t="s">
        <v>13</v>
      </c>
      <c r="K5" s="174" t="s">
        <v>14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R5" s="19"/>
      <c r="BS5" s="16" t="s">
        <v>6</v>
      </c>
    </row>
    <row r="6" spans="1:74" ht="36.950000000000003" customHeight="1">
      <c r="B6" s="19"/>
      <c r="D6" s="24" t="s">
        <v>15</v>
      </c>
      <c r="K6" s="176" t="s">
        <v>16</v>
      </c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R6" s="19"/>
      <c r="BS6" s="16" t="s">
        <v>6</v>
      </c>
    </row>
    <row r="7" spans="1:74" ht="12" customHeight="1">
      <c r="B7" s="19"/>
      <c r="D7" s="25" t="s">
        <v>17</v>
      </c>
      <c r="K7" s="23" t="s">
        <v>1</v>
      </c>
      <c r="AK7" s="25" t="s">
        <v>18</v>
      </c>
      <c r="AN7" s="23" t="s">
        <v>1</v>
      </c>
      <c r="AR7" s="19"/>
      <c r="BS7" s="16" t="s">
        <v>6</v>
      </c>
    </row>
    <row r="8" spans="1:74" ht="12" customHeight="1">
      <c r="B8" s="19"/>
      <c r="D8" s="25" t="s">
        <v>19</v>
      </c>
      <c r="K8" s="23" t="s">
        <v>20</v>
      </c>
      <c r="AK8" s="25" t="s">
        <v>21</v>
      </c>
      <c r="AN8" s="23" t="s">
        <v>22</v>
      </c>
      <c r="AR8" s="19"/>
      <c r="BS8" s="16" t="s">
        <v>6</v>
      </c>
    </row>
    <row r="9" spans="1:74" ht="14.45" customHeight="1">
      <c r="B9" s="19"/>
      <c r="AR9" s="19"/>
      <c r="BS9" s="16" t="s">
        <v>6</v>
      </c>
    </row>
    <row r="10" spans="1:74" ht="12" customHeight="1">
      <c r="B10" s="19"/>
      <c r="D10" s="25" t="s">
        <v>23</v>
      </c>
      <c r="AK10" s="25" t="s">
        <v>24</v>
      </c>
      <c r="AN10" s="23" t="s">
        <v>25</v>
      </c>
      <c r="AR10" s="19"/>
      <c r="BS10" s="16" t="s">
        <v>6</v>
      </c>
    </row>
    <row r="11" spans="1:74" ht="18.399999999999999" customHeight="1">
      <c r="B11" s="19"/>
      <c r="E11" s="23" t="s">
        <v>26</v>
      </c>
      <c r="AK11" s="25" t="s">
        <v>27</v>
      </c>
      <c r="AN11" s="23" t="s">
        <v>28</v>
      </c>
      <c r="AR11" s="19"/>
      <c r="BS11" s="16" t="s">
        <v>6</v>
      </c>
    </row>
    <row r="12" spans="1:74" ht="6.95" customHeight="1">
      <c r="B12" s="19"/>
      <c r="AR12" s="19"/>
      <c r="BS12" s="16" t="s">
        <v>6</v>
      </c>
    </row>
    <row r="13" spans="1:74" ht="12" customHeight="1">
      <c r="B13" s="19"/>
      <c r="D13" s="25" t="s">
        <v>29</v>
      </c>
      <c r="AK13" s="25" t="s">
        <v>24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30</v>
      </c>
      <c r="AK14" s="25" t="s">
        <v>27</v>
      </c>
      <c r="AN14" s="23" t="s">
        <v>1</v>
      </c>
      <c r="AR14" s="19"/>
      <c r="BS14" s="16" t="s">
        <v>6</v>
      </c>
    </row>
    <row r="15" spans="1:74" ht="6.95" customHeight="1">
      <c r="B15" s="19"/>
      <c r="AR15" s="19"/>
      <c r="BS15" s="16" t="s">
        <v>3</v>
      </c>
    </row>
    <row r="16" spans="1:74" ht="12" customHeight="1">
      <c r="B16" s="19"/>
      <c r="D16" s="25" t="s">
        <v>31</v>
      </c>
      <c r="AK16" s="25" t="s">
        <v>24</v>
      </c>
      <c r="AN16" s="23" t="s">
        <v>1</v>
      </c>
      <c r="AR16" s="19"/>
      <c r="BS16" s="16" t="s">
        <v>3</v>
      </c>
    </row>
    <row r="17" spans="2:71" ht="18.399999999999999" customHeight="1">
      <c r="B17" s="19"/>
      <c r="E17" s="23" t="s">
        <v>30</v>
      </c>
      <c r="AK17" s="25" t="s">
        <v>27</v>
      </c>
      <c r="AN17" s="23" t="s">
        <v>1</v>
      </c>
      <c r="AR17" s="19"/>
      <c r="BS17" s="16" t="s">
        <v>32</v>
      </c>
    </row>
    <row r="18" spans="2:71" ht="6.95" customHeight="1">
      <c r="B18" s="19"/>
      <c r="AR18" s="19"/>
      <c r="BS18" s="16" t="s">
        <v>8</v>
      </c>
    </row>
    <row r="19" spans="2:71" ht="12" customHeight="1">
      <c r="B19" s="19"/>
      <c r="D19" s="25" t="s">
        <v>33</v>
      </c>
      <c r="AK19" s="25" t="s">
        <v>24</v>
      </c>
      <c r="AN19" s="23" t="s">
        <v>1</v>
      </c>
      <c r="AR19" s="19"/>
      <c r="BS19" s="16" t="s">
        <v>8</v>
      </c>
    </row>
    <row r="20" spans="2:71" ht="18.399999999999999" customHeight="1">
      <c r="B20" s="19"/>
      <c r="E20" s="23" t="s">
        <v>30</v>
      </c>
      <c r="AK20" s="25" t="s">
        <v>27</v>
      </c>
      <c r="AN20" s="23" t="s">
        <v>1</v>
      </c>
      <c r="AR20" s="19"/>
      <c r="BS20" s="16" t="s">
        <v>32</v>
      </c>
    </row>
    <row r="21" spans="2:71" ht="6.95" customHeight="1">
      <c r="B21" s="19"/>
      <c r="AR21" s="19"/>
    </row>
    <row r="22" spans="2:71" ht="12" customHeight="1">
      <c r="B22" s="19"/>
      <c r="D22" s="25" t="s">
        <v>34</v>
      </c>
      <c r="AR22" s="19"/>
    </row>
    <row r="23" spans="2:71" ht="16.5" customHeight="1">
      <c r="B23" s="19"/>
      <c r="E23" s="177" t="s">
        <v>1</v>
      </c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R23" s="19"/>
    </row>
    <row r="24" spans="2:71" ht="6.95" customHeight="1">
      <c r="B24" s="19"/>
      <c r="AR24" s="19"/>
    </row>
    <row r="25" spans="2:7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2:71" s="1" customFormat="1" ht="25.9" customHeight="1">
      <c r="B26" s="28"/>
      <c r="D26" s="29" t="s">
        <v>35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8">
        <f>ROUND(AG94,2)</f>
        <v>0</v>
      </c>
      <c r="AL26" s="179"/>
      <c r="AM26" s="179"/>
      <c r="AN26" s="179"/>
      <c r="AO26" s="179"/>
      <c r="AR26" s="28"/>
    </row>
    <row r="27" spans="2:71" s="1" customFormat="1" ht="6.95" customHeight="1">
      <c r="B27" s="28"/>
      <c r="AR27" s="28"/>
    </row>
    <row r="28" spans="2:71" s="1" customFormat="1" ht="12.75">
      <c r="B28" s="28"/>
      <c r="L28" s="180" t="s">
        <v>36</v>
      </c>
      <c r="M28" s="180"/>
      <c r="N28" s="180"/>
      <c r="O28" s="180"/>
      <c r="P28" s="180"/>
      <c r="W28" s="180" t="s">
        <v>37</v>
      </c>
      <c r="X28" s="180"/>
      <c r="Y28" s="180"/>
      <c r="Z28" s="180"/>
      <c r="AA28" s="180"/>
      <c r="AB28" s="180"/>
      <c r="AC28" s="180"/>
      <c r="AD28" s="180"/>
      <c r="AE28" s="180"/>
      <c r="AK28" s="180" t="s">
        <v>38</v>
      </c>
      <c r="AL28" s="180"/>
      <c r="AM28" s="180"/>
      <c r="AN28" s="180"/>
      <c r="AO28" s="180"/>
      <c r="AR28" s="28"/>
    </row>
    <row r="29" spans="2:71" s="2" customFormat="1" ht="14.45" customHeight="1">
      <c r="B29" s="32"/>
      <c r="D29" s="25" t="s">
        <v>39</v>
      </c>
      <c r="F29" s="25" t="s">
        <v>40</v>
      </c>
      <c r="L29" s="183">
        <v>0.21</v>
      </c>
      <c r="M29" s="182"/>
      <c r="N29" s="182"/>
      <c r="O29" s="182"/>
      <c r="P29" s="182"/>
      <c r="W29" s="181">
        <f>ROUND(AZ94, 2)</f>
        <v>0</v>
      </c>
      <c r="X29" s="182"/>
      <c r="Y29" s="182"/>
      <c r="Z29" s="182"/>
      <c r="AA29" s="182"/>
      <c r="AB29" s="182"/>
      <c r="AC29" s="182"/>
      <c r="AD29" s="182"/>
      <c r="AE29" s="182"/>
      <c r="AK29" s="181">
        <f>ROUND(AV94, 2)</f>
        <v>0</v>
      </c>
      <c r="AL29" s="182"/>
      <c r="AM29" s="182"/>
      <c r="AN29" s="182"/>
      <c r="AO29" s="182"/>
      <c r="AR29" s="32"/>
    </row>
    <row r="30" spans="2:71" s="2" customFormat="1" ht="14.45" customHeight="1">
      <c r="B30" s="32"/>
      <c r="F30" s="25" t="s">
        <v>41</v>
      </c>
      <c r="L30" s="183">
        <v>0.15</v>
      </c>
      <c r="M30" s="182"/>
      <c r="N30" s="182"/>
      <c r="O30" s="182"/>
      <c r="P30" s="182"/>
      <c r="W30" s="181">
        <f>ROUND(BA94, 2)</f>
        <v>0</v>
      </c>
      <c r="X30" s="182"/>
      <c r="Y30" s="182"/>
      <c r="Z30" s="182"/>
      <c r="AA30" s="182"/>
      <c r="AB30" s="182"/>
      <c r="AC30" s="182"/>
      <c r="AD30" s="182"/>
      <c r="AE30" s="182"/>
      <c r="AK30" s="181">
        <f>ROUND(AW94, 2)</f>
        <v>0</v>
      </c>
      <c r="AL30" s="182"/>
      <c r="AM30" s="182"/>
      <c r="AN30" s="182"/>
      <c r="AO30" s="182"/>
      <c r="AR30" s="32"/>
    </row>
    <row r="31" spans="2:71" s="2" customFormat="1" ht="14.45" hidden="1" customHeight="1">
      <c r="B31" s="32"/>
      <c r="F31" s="25" t="s">
        <v>42</v>
      </c>
      <c r="L31" s="183">
        <v>0.21</v>
      </c>
      <c r="M31" s="182"/>
      <c r="N31" s="182"/>
      <c r="O31" s="182"/>
      <c r="P31" s="182"/>
      <c r="W31" s="181">
        <f>ROUND(BB94, 2)</f>
        <v>0</v>
      </c>
      <c r="X31" s="182"/>
      <c r="Y31" s="182"/>
      <c r="Z31" s="182"/>
      <c r="AA31" s="182"/>
      <c r="AB31" s="182"/>
      <c r="AC31" s="182"/>
      <c r="AD31" s="182"/>
      <c r="AE31" s="182"/>
      <c r="AK31" s="181">
        <v>0</v>
      </c>
      <c r="AL31" s="182"/>
      <c r="AM31" s="182"/>
      <c r="AN31" s="182"/>
      <c r="AO31" s="182"/>
      <c r="AR31" s="32"/>
    </row>
    <row r="32" spans="2:71" s="2" customFormat="1" ht="14.45" hidden="1" customHeight="1">
      <c r="B32" s="32"/>
      <c r="F32" s="25" t="s">
        <v>43</v>
      </c>
      <c r="L32" s="183">
        <v>0.15</v>
      </c>
      <c r="M32" s="182"/>
      <c r="N32" s="182"/>
      <c r="O32" s="182"/>
      <c r="P32" s="182"/>
      <c r="W32" s="181">
        <f>ROUND(BC94, 2)</f>
        <v>0</v>
      </c>
      <c r="X32" s="182"/>
      <c r="Y32" s="182"/>
      <c r="Z32" s="182"/>
      <c r="AA32" s="182"/>
      <c r="AB32" s="182"/>
      <c r="AC32" s="182"/>
      <c r="AD32" s="182"/>
      <c r="AE32" s="182"/>
      <c r="AK32" s="181">
        <v>0</v>
      </c>
      <c r="AL32" s="182"/>
      <c r="AM32" s="182"/>
      <c r="AN32" s="182"/>
      <c r="AO32" s="182"/>
      <c r="AR32" s="32"/>
    </row>
    <row r="33" spans="2:44" s="2" customFormat="1" ht="14.45" hidden="1" customHeight="1">
      <c r="B33" s="32"/>
      <c r="F33" s="25" t="s">
        <v>44</v>
      </c>
      <c r="L33" s="183">
        <v>0</v>
      </c>
      <c r="M33" s="182"/>
      <c r="N33" s="182"/>
      <c r="O33" s="182"/>
      <c r="P33" s="182"/>
      <c r="W33" s="181">
        <f>ROUND(BD94, 2)</f>
        <v>0</v>
      </c>
      <c r="X33" s="182"/>
      <c r="Y33" s="182"/>
      <c r="Z33" s="182"/>
      <c r="AA33" s="182"/>
      <c r="AB33" s="182"/>
      <c r="AC33" s="182"/>
      <c r="AD33" s="182"/>
      <c r="AE33" s="182"/>
      <c r="AK33" s="181">
        <v>0</v>
      </c>
      <c r="AL33" s="182"/>
      <c r="AM33" s="182"/>
      <c r="AN33" s="182"/>
      <c r="AO33" s="182"/>
      <c r="AR33" s="32"/>
    </row>
    <row r="34" spans="2:44" s="1" customFormat="1" ht="6.95" customHeight="1">
      <c r="B34" s="28"/>
      <c r="AR34" s="28"/>
    </row>
    <row r="35" spans="2:44" s="1" customFormat="1" ht="25.9" customHeight="1">
      <c r="B35" s="28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184" t="s">
        <v>47</v>
      </c>
      <c r="Y35" s="185"/>
      <c r="Z35" s="185"/>
      <c r="AA35" s="185"/>
      <c r="AB35" s="185"/>
      <c r="AC35" s="35"/>
      <c r="AD35" s="35"/>
      <c r="AE35" s="35"/>
      <c r="AF35" s="35"/>
      <c r="AG35" s="35"/>
      <c r="AH35" s="35"/>
      <c r="AI35" s="35"/>
      <c r="AJ35" s="35"/>
      <c r="AK35" s="186">
        <f>SUM(AK26:AK33)</f>
        <v>0</v>
      </c>
      <c r="AL35" s="185"/>
      <c r="AM35" s="185"/>
      <c r="AN35" s="185"/>
      <c r="AO35" s="187"/>
      <c r="AP35" s="33"/>
      <c r="AQ35" s="33"/>
      <c r="AR35" s="28"/>
    </row>
    <row r="36" spans="2:44" s="1" customFormat="1" ht="6.95" customHeight="1">
      <c r="B36" s="28"/>
      <c r="AR36" s="28"/>
    </row>
    <row r="37" spans="2:44" s="1" customFormat="1" ht="14.45" customHeight="1">
      <c r="B37" s="28"/>
      <c r="AR37" s="28"/>
    </row>
    <row r="38" spans="2:44" ht="14.45" customHeight="1">
      <c r="B38" s="19"/>
      <c r="AR38" s="19"/>
    </row>
    <row r="39" spans="2:44" ht="14.45" customHeight="1">
      <c r="B39" s="19"/>
      <c r="AR39" s="19"/>
    </row>
    <row r="40" spans="2:44" ht="14.45" customHeight="1">
      <c r="B40" s="19"/>
      <c r="AR40" s="19"/>
    </row>
    <row r="41" spans="2:44" ht="14.45" customHeight="1">
      <c r="B41" s="19"/>
      <c r="AR41" s="19"/>
    </row>
    <row r="42" spans="2:44" ht="14.45" customHeight="1">
      <c r="B42" s="19"/>
      <c r="AR42" s="19"/>
    </row>
    <row r="43" spans="2:44" ht="14.45" customHeight="1">
      <c r="B43" s="19"/>
      <c r="AR43" s="19"/>
    </row>
    <row r="44" spans="2:44" ht="14.45" customHeight="1">
      <c r="B44" s="19"/>
      <c r="AR44" s="19"/>
    </row>
    <row r="45" spans="2:44" ht="14.45" customHeight="1">
      <c r="B45" s="19"/>
      <c r="AR45" s="19"/>
    </row>
    <row r="46" spans="2:44" ht="14.45" customHeight="1">
      <c r="B46" s="19"/>
      <c r="AR46" s="19"/>
    </row>
    <row r="47" spans="2:44" ht="14.45" customHeight="1">
      <c r="B47" s="19"/>
      <c r="AR47" s="19"/>
    </row>
    <row r="48" spans="2:44" ht="14.45" customHeight="1">
      <c r="B48" s="19"/>
      <c r="AR48" s="19"/>
    </row>
    <row r="49" spans="2:44" s="1" customFormat="1" ht="14.45" customHeight="1">
      <c r="B49" s="28"/>
      <c r="D49" s="37" t="s">
        <v>48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49</v>
      </c>
      <c r="AI49" s="38"/>
      <c r="AJ49" s="38"/>
      <c r="AK49" s="38"/>
      <c r="AL49" s="38"/>
      <c r="AM49" s="38"/>
      <c r="AN49" s="38"/>
      <c r="AO49" s="38"/>
      <c r="AR49" s="28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28"/>
      <c r="D60" s="39" t="s">
        <v>50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51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50</v>
      </c>
      <c r="AI60" s="30"/>
      <c r="AJ60" s="30"/>
      <c r="AK60" s="30"/>
      <c r="AL60" s="30"/>
      <c r="AM60" s="39" t="s">
        <v>51</v>
      </c>
      <c r="AN60" s="30"/>
      <c r="AO60" s="30"/>
      <c r="AR60" s="28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28"/>
      <c r="D64" s="37" t="s">
        <v>52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53</v>
      </c>
      <c r="AI64" s="38"/>
      <c r="AJ64" s="38"/>
      <c r="AK64" s="38"/>
      <c r="AL64" s="38"/>
      <c r="AM64" s="38"/>
      <c r="AN64" s="38"/>
      <c r="AO64" s="38"/>
      <c r="AR64" s="28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28"/>
      <c r="D75" s="39" t="s">
        <v>50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51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50</v>
      </c>
      <c r="AI75" s="30"/>
      <c r="AJ75" s="30"/>
      <c r="AK75" s="30"/>
      <c r="AL75" s="30"/>
      <c r="AM75" s="39" t="s">
        <v>51</v>
      </c>
      <c r="AN75" s="30"/>
      <c r="AO75" s="30"/>
      <c r="AR75" s="28"/>
    </row>
    <row r="76" spans="2:44" s="1" customFormat="1" ht="11.25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20" t="s">
        <v>54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5" t="s">
        <v>13</v>
      </c>
      <c r="L84" s="3" t="str">
        <f>K5</f>
        <v>M2306072,</v>
      </c>
      <c r="AR84" s="44"/>
    </row>
    <row r="85" spans="1:91" s="4" customFormat="1" ht="36.950000000000003" customHeight="1">
      <c r="B85" s="45"/>
      <c r="C85" s="46" t="s">
        <v>15</v>
      </c>
      <c r="L85" s="188" t="str">
        <f>K6</f>
        <v>Oprava  potrubních rozvodů VST Telíčkova do objektů SBD</v>
      </c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5" t="s">
        <v>19</v>
      </c>
      <c r="L87" s="47" t="str">
        <f>IF(K8="","",K8)</f>
        <v>Přerov</v>
      </c>
      <c r="AI87" s="25" t="s">
        <v>21</v>
      </c>
      <c r="AM87" s="190" t="str">
        <f>IF(AN8= "","",AN8)</f>
        <v>5. 6. 2023</v>
      </c>
      <c r="AN87" s="190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5" t="s">
        <v>23</v>
      </c>
      <c r="L89" s="3" t="str">
        <f>IF(E11= "","",E11)</f>
        <v>Teplo Přerov a.s.</v>
      </c>
      <c r="AI89" s="25" t="s">
        <v>31</v>
      </c>
      <c r="AM89" s="191" t="str">
        <f>IF(E17="","",E17)</f>
        <v xml:space="preserve"> </v>
      </c>
      <c r="AN89" s="192"/>
      <c r="AO89" s="192"/>
      <c r="AP89" s="192"/>
      <c r="AR89" s="28"/>
      <c r="AS89" s="193" t="s">
        <v>55</v>
      </c>
      <c r="AT89" s="194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5" t="s">
        <v>29</v>
      </c>
      <c r="L90" s="3" t="str">
        <f>IF(E14="","",E14)</f>
        <v xml:space="preserve"> </v>
      </c>
      <c r="AI90" s="25" t="s">
        <v>33</v>
      </c>
      <c r="AM90" s="191" t="str">
        <f>IF(E20="","",E20)</f>
        <v xml:space="preserve"> </v>
      </c>
      <c r="AN90" s="192"/>
      <c r="AO90" s="192"/>
      <c r="AP90" s="192"/>
      <c r="AR90" s="28"/>
      <c r="AS90" s="195"/>
      <c r="AT90" s="196"/>
      <c r="BD90" s="52"/>
    </row>
    <row r="91" spans="1:91" s="1" customFormat="1" ht="10.9" customHeight="1">
      <c r="B91" s="28"/>
      <c r="AR91" s="28"/>
      <c r="AS91" s="195"/>
      <c r="AT91" s="196"/>
      <c r="BD91" s="52"/>
    </row>
    <row r="92" spans="1:91" s="1" customFormat="1" ht="29.25" customHeight="1">
      <c r="B92" s="28"/>
      <c r="C92" s="197" t="s">
        <v>56</v>
      </c>
      <c r="D92" s="198"/>
      <c r="E92" s="198"/>
      <c r="F92" s="198"/>
      <c r="G92" s="198"/>
      <c r="H92" s="53"/>
      <c r="I92" s="199" t="s">
        <v>57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58</v>
      </c>
      <c r="AH92" s="198"/>
      <c r="AI92" s="198"/>
      <c r="AJ92" s="198"/>
      <c r="AK92" s="198"/>
      <c r="AL92" s="198"/>
      <c r="AM92" s="198"/>
      <c r="AN92" s="199" t="s">
        <v>59</v>
      </c>
      <c r="AO92" s="198"/>
      <c r="AP92" s="201"/>
      <c r="AQ92" s="54" t="s">
        <v>60</v>
      </c>
      <c r="AR92" s="28"/>
      <c r="AS92" s="55" t="s">
        <v>61</v>
      </c>
      <c r="AT92" s="56" t="s">
        <v>62</v>
      </c>
      <c r="AU92" s="56" t="s">
        <v>63</v>
      </c>
      <c r="AV92" s="56" t="s">
        <v>64</v>
      </c>
      <c r="AW92" s="56" t="s">
        <v>65</v>
      </c>
      <c r="AX92" s="56" t="s">
        <v>66</v>
      </c>
      <c r="AY92" s="56" t="s">
        <v>67</v>
      </c>
      <c r="AZ92" s="56" t="s">
        <v>68</v>
      </c>
      <c r="BA92" s="56" t="s">
        <v>69</v>
      </c>
      <c r="BB92" s="56" t="s">
        <v>70</v>
      </c>
      <c r="BC92" s="56" t="s">
        <v>71</v>
      </c>
      <c r="BD92" s="57" t="s">
        <v>72</v>
      </c>
    </row>
    <row r="93" spans="1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73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205">
        <f>ROUND(SUM(AG95:AG96),2)</f>
        <v>0</v>
      </c>
      <c r="AH94" s="205"/>
      <c r="AI94" s="205"/>
      <c r="AJ94" s="205"/>
      <c r="AK94" s="205"/>
      <c r="AL94" s="205"/>
      <c r="AM94" s="205"/>
      <c r="AN94" s="206">
        <f>SUM(AG94,AT94)</f>
        <v>0</v>
      </c>
      <c r="AO94" s="206"/>
      <c r="AP94" s="206"/>
      <c r="AQ94" s="63" t="s">
        <v>1</v>
      </c>
      <c r="AR94" s="59"/>
      <c r="AS94" s="64">
        <f>ROUND(SUM(AS95:AS96),2)</f>
        <v>0</v>
      </c>
      <c r="AT94" s="65">
        <f>ROUND(SUM(AV94:AW94),2)</f>
        <v>0</v>
      </c>
      <c r="AU94" s="66">
        <f>ROUND(SUM(AU95:AU96),5)</f>
        <v>539.62239999999997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ROUND(SUM(AZ95:AZ96),2)</f>
        <v>0</v>
      </c>
      <c r="BA94" s="65">
        <f>ROUND(SUM(BA95:BA96),2)</f>
        <v>0</v>
      </c>
      <c r="BB94" s="65">
        <f>ROUND(SUM(BB95:BB96),2)</f>
        <v>0</v>
      </c>
      <c r="BC94" s="65">
        <f>ROUND(SUM(BC95:BC96),2)</f>
        <v>0</v>
      </c>
      <c r="BD94" s="67">
        <f>ROUND(SUM(BD95:BD96),2)</f>
        <v>0</v>
      </c>
      <c r="BS94" s="68" t="s">
        <v>74</v>
      </c>
      <c r="BT94" s="68" t="s">
        <v>75</v>
      </c>
      <c r="BU94" s="69" t="s">
        <v>76</v>
      </c>
      <c r="BV94" s="68" t="s">
        <v>77</v>
      </c>
      <c r="BW94" s="68" t="s">
        <v>4</v>
      </c>
      <c r="BX94" s="68" t="s">
        <v>78</v>
      </c>
      <c r="CL94" s="68" t="s">
        <v>1</v>
      </c>
    </row>
    <row r="95" spans="1:91" s="6" customFormat="1" ht="24.75" customHeight="1">
      <c r="A95" s="70" t="s">
        <v>79</v>
      </c>
      <c r="B95" s="71"/>
      <c r="C95" s="72"/>
      <c r="D95" s="204" t="s">
        <v>80</v>
      </c>
      <c r="E95" s="204"/>
      <c r="F95" s="204"/>
      <c r="G95" s="204"/>
      <c r="H95" s="204"/>
      <c r="I95" s="73"/>
      <c r="J95" s="204" t="s">
        <v>81</v>
      </c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202">
        <f>'IO01 01 - Stavební část'!J30</f>
        <v>0</v>
      </c>
      <c r="AH95" s="203"/>
      <c r="AI95" s="203"/>
      <c r="AJ95" s="203"/>
      <c r="AK95" s="203"/>
      <c r="AL95" s="203"/>
      <c r="AM95" s="203"/>
      <c r="AN95" s="202">
        <f>SUM(AG95,AT95)</f>
        <v>0</v>
      </c>
      <c r="AO95" s="203"/>
      <c r="AP95" s="203"/>
      <c r="AQ95" s="74" t="s">
        <v>82</v>
      </c>
      <c r="AR95" s="71"/>
      <c r="AS95" s="75">
        <v>0</v>
      </c>
      <c r="AT95" s="76">
        <f>ROUND(SUM(AV95:AW95),2)</f>
        <v>0</v>
      </c>
      <c r="AU95" s="77">
        <f>'IO01 01 - Stavební část'!P129</f>
        <v>539.62240199999997</v>
      </c>
      <c r="AV95" s="76">
        <f>'IO01 01 - Stavební část'!J33</f>
        <v>0</v>
      </c>
      <c r="AW95" s="76">
        <f>'IO01 01 - Stavební část'!J34</f>
        <v>0</v>
      </c>
      <c r="AX95" s="76">
        <f>'IO01 01 - Stavební část'!J35</f>
        <v>0</v>
      </c>
      <c r="AY95" s="76">
        <f>'IO01 01 - Stavební část'!J36</f>
        <v>0</v>
      </c>
      <c r="AZ95" s="76">
        <f>'IO01 01 - Stavební část'!F33</f>
        <v>0</v>
      </c>
      <c r="BA95" s="76">
        <f>'IO01 01 - Stavební část'!F34</f>
        <v>0</v>
      </c>
      <c r="BB95" s="76">
        <f>'IO01 01 - Stavební část'!F35</f>
        <v>0</v>
      </c>
      <c r="BC95" s="76">
        <f>'IO01 01 - Stavební část'!F36</f>
        <v>0</v>
      </c>
      <c r="BD95" s="78">
        <f>'IO01 01 - Stavební část'!F37</f>
        <v>0</v>
      </c>
      <c r="BT95" s="79" t="s">
        <v>83</v>
      </c>
      <c r="BV95" s="79" t="s">
        <v>77</v>
      </c>
      <c r="BW95" s="79" t="s">
        <v>84</v>
      </c>
      <c r="BX95" s="79" t="s">
        <v>4</v>
      </c>
      <c r="CL95" s="79" t="s">
        <v>1</v>
      </c>
      <c r="CM95" s="79" t="s">
        <v>85</v>
      </c>
    </row>
    <row r="96" spans="1:91" s="6" customFormat="1" ht="24.75" customHeight="1">
      <c r="A96" s="70" t="s">
        <v>79</v>
      </c>
      <c r="B96" s="71"/>
      <c r="C96" s="72"/>
      <c r="D96" s="204" t="s">
        <v>86</v>
      </c>
      <c r="E96" s="204"/>
      <c r="F96" s="204"/>
      <c r="G96" s="204"/>
      <c r="H96" s="204"/>
      <c r="I96" s="73"/>
      <c r="J96" s="204" t="s">
        <v>87</v>
      </c>
      <c r="K96" s="204"/>
      <c r="L96" s="204"/>
      <c r="M96" s="204"/>
      <c r="N96" s="204"/>
      <c r="O96" s="204"/>
      <c r="P96" s="204"/>
      <c r="Q96" s="204"/>
      <c r="R96" s="204"/>
      <c r="S96" s="204"/>
      <c r="T96" s="204"/>
      <c r="U96" s="204"/>
      <c r="V96" s="204"/>
      <c r="W96" s="204"/>
      <c r="X96" s="204"/>
      <c r="Y96" s="204"/>
      <c r="Z96" s="204"/>
      <c r="AA96" s="204"/>
      <c r="AB96" s="204"/>
      <c r="AC96" s="204"/>
      <c r="AD96" s="204"/>
      <c r="AE96" s="204"/>
      <c r="AF96" s="204"/>
      <c r="AG96" s="202">
        <f>'IO01 03 - Ostatní a vedle...'!J30</f>
        <v>0</v>
      </c>
      <c r="AH96" s="203"/>
      <c r="AI96" s="203"/>
      <c r="AJ96" s="203"/>
      <c r="AK96" s="203"/>
      <c r="AL96" s="203"/>
      <c r="AM96" s="203"/>
      <c r="AN96" s="202">
        <f>SUM(AG96,AT96)</f>
        <v>0</v>
      </c>
      <c r="AO96" s="203"/>
      <c r="AP96" s="203"/>
      <c r="AQ96" s="74" t="s">
        <v>82</v>
      </c>
      <c r="AR96" s="71"/>
      <c r="AS96" s="80">
        <v>0</v>
      </c>
      <c r="AT96" s="81">
        <f>ROUND(SUM(AV96:AW96),2)</f>
        <v>0</v>
      </c>
      <c r="AU96" s="82">
        <f>'IO01 03 - Ostatní a vedle...'!P118</f>
        <v>0</v>
      </c>
      <c r="AV96" s="81">
        <f>'IO01 03 - Ostatní a vedle...'!J33</f>
        <v>0</v>
      </c>
      <c r="AW96" s="81">
        <f>'IO01 03 - Ostatní a vedle...'!J34</f>
        <v>0</v>
      </c>
      <c r="AX96" s="81">
        <f>'IO01 03 - Ostatní a vedle...'!J35</f>
        <v>0</v>
      </c>
      <c r="AY96" s="81">
        <f>'IO01 03 - Ostatní a vedle...'!J36</f>
        <v>0</v>
      </c>
      <c r="AZ96" s="81">
        <f>'IO01 03 - Ostatní a vedle...'!F33</f>
        <v>0</v>
      </c>
      <c r="BA96" s="81">
        <f>'IO01 03 - Ostatní a vedle...'!F34</f>
        <v>0</v>
      </c>
      <c r="BB96" s="81">
        <f>'IO01 03 - Ostatní a vedle...'!F35</f>
        <v>0</v>
      </c>
      <c r="BC96" s="81">
        <f>'IO01 03 - Ostatní a vedle...'!F36</f>
        <v>0</v>
      </c>
      <c r="BD96" s="83">
        <f>'IO01 03 - Ostatní a vedle...'!F37</f>
        <v>0</v>
      </c>
      <c r="BT96" s="79" t="s">
        <v>83</v>
      </c>
      <c r="BV96" s="79" t="s">
        <v>77</v>
      </c>
      <c r="BW96" s="79" t="s">
        <v>88</v>
      </c>
      <c r="BX96" s="79" t="s">
        <v>4</v>
      </c>
      <c r="CL96" s="79" t="s">
        <v>1</v>
      </c>
      <c r="CM96" s="79" t="s">
        <v>85</v>
      </c>
    </row>
    <row r="97" spans="2:44" s="1" customFormat="1" ht="30" customHeight="1">
      <c r="B97" s="28"/>
      <c r="AR97" s="28"/>
    </row>
    <row r="98" spans="2:44" s="1" customFormat="1" ht="6.95" customHeight="1"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28"/>
    </row>
  </sheetData>
  <mergeCells count="44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IO01 01 - Stavební část'!C2" display="/" xr:uid="{00000000-0004-0000-0000-000000000000}"/>
    <hyperlink ref="A96" location="'IO01 03 - Ostatní a vedle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264"/>
  <sheetViews>
    <sheetView showGridLines="0" topLeftCell="A22" workbookViewId="0">
      <selection activeCell="I131" sqref="I131:I263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7" t="s">
        <v>5</v>
      </c>
      <c r="M2" s="175"/>
      <c r="N2" s="175"/>
      <c r="O2" s="175"/>
      <c r="P2" s="175"/>
      <c r="Q2" s="175"/>
      <c r="R2" s="175"/>
      <c r="S2" s="175"/>
      <c r="T2" s="175"/>
      <c r="U2" s="175"/>
      <c r="V2" s="175"/>
      <c r="AT2" s="16" t="s">
        <v>84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89</v>
      </c>
      <c r="L4" s="19"/>
      <c r="M4" s="84" t="s">
        <v>11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15</v>
      </c>
      <c r="L6" s="19"/>
    </row>
    <row r="7" spans="2:46" ht="16.5" customHeight="1">
      <c r="B7" s="19"/>
      <c r="E7" s="208" t="str">
        <f>'Rekapitulace stavby'!K6</f>
        <v>Oprava  potrubních rozvodů VST Telíčkova do objektů SBD</v>
      </c>
      <c r="F7" s="209"/>
      <c r="G7" s="209"/>
      <c r="H7" s="209"/>
      <c r="L7" s="19"/>
    </row>
    <row r="8" spans="2:46" s="1" customFormat="1" ht="12" customHeight="1">
      <c r="B8" s="28"/>
      <c r="D8" s="25" t="s">
        <v>90</v>
      </c>
      <c r="L8" s="28"/>
    </row>
    <row r="9" spans="2:46" s="1" customFormat="1" ht="16.5" customHeight="1">
      <c r="B9" s="28"/>
      <c r="E9" s="188" t="s">
        <v>91</v>
      </c>
      <c r="F9" s="210"/>
      <c r="G9" s="210"/>
      <c r="H9" s="210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5" t="s">
        <v>17</v>
      </c>
      <c r="F11" s="23" t="s">
        <v>1</v>
      </c>
      <c r="I11" s="25" t="s">
        <v>18</v>
      </c>
      <c r="J11" s="23" t="s">
        <v>1</v>
      </c>
      <c r="L11" s="28"/>
    </row>
    <row r="12" spans="2:46" s="1" customFormat="1" ht="12" customHeight="1">
      <c r="B12" s="28"/>
      <c r="D12" s="25" t="s">
        <v>19</v>
      </c>
      <c r="F12" s="23" t="s">
        <v>30</v>
      </c>
      <c r="I12" s="25" t="s">
        <v>21</v>
      </c>
      <c r="J12" s="48" t="str">
        <f>'Rekapitulace stavby'!AN8</f>
        <v>5. 6. 2023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23</v>
      </c>
      <c r="I14" s="25" t="s">
        <v>24</v>
      </c>
      <c r="J14" s="23" t="str">
        <f>IF('Rekapitulace stavby'!AN10="","",'Rekapitulace stavby'!AN10)</f>
        <v>25391453</v>
      </c>
      <c r="L14" s="28"/>
    </row>
    <row r="15" spans="2:46" s="1" customFormat="1" ht="18" customHeight="1">
      <c r="B15" s="28"/>
      <c r="E15" s="23" t="str">
        <f>IF('Rekapitulace stavby'!E11="","",'Rekapitulace stavby'!E11)</f>
        <v>Teplo Přerov a.s.</v>
      </c>
      <c r="I15" s="25" t="s">
        <v>27</v>
      </c>
      <c r="J15" s="23" t="str">
        <f>IF('Rekapitulace stavby'!AN11="","",'Rekapitulace stavby'!AN11)</f>
        <v>CZ25391453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29</v>
      </c>
      <c r="I17" s="25" t="s">
        <v>24</v>
      </c>
      <c r="J17" s="23" t="str">
        <f>'Rekapitulace stavby'!AN13</f>
        <v/>
      </c>
      <c r="L17" s="28"/>
    </row>
    <row r="18" spans="2:12" s="1" customFormat="1" ht="18" customHeight="1">
      <c r="B18" s="28"/>
      <c r="E18" s="174" t="str">
        <f>'Rekapitulace stavby'!E14</f>
        <v xml:space="preserve"> </v>
      </c>
      <c r="F18" s="174"/>
      <c r="G18" s="174"/>
      <c r="H18" s="174"/>
      <c r="I18" s="25" t="s">
        <v>27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31</v>
      </c>
      <c r="I20" s="25" t="s">
        <v>24</v>
      </c>
      <c r="J20" s="23" t="str">
        <f>IF('Rekapitulace stavby'!AN16="","",'Rekapitulace stavby'!AN16)</f>
        <v/>
      </c>
      <c r="L20" s="28"/>
    </row>
    <row r="21" spans="2:12" s="1" customFormat="1" ht="18" customHeight="1">
      <c r="B21" s="28"/>
      <c r="E21" s="23" t="str">
        <f>IF('Rekapitulace stavby'!E17="","",'Rekapitulace stavby'!E17)</f>
        <v xml:space="preserve"> </v>
      </c>
      <c r="I21" s="25" t="s">
        <v>27</v>
      </c>
      <c r="J21" s="23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33</v>
      </c>
      <c r="I23" s="25" t="s">
        <v>24</v>
      </c>
      <c r="J23" s="23" t="str">
        <f>IF('Rekapitulace stavby'!AN19="","",'Rekapitulace stavby'!AN19)</f>
        <v/>
      </c>
      <c r="L23" s="28"/>
    </row>
    <row r="24" spans="2:12" s="1" customFormat="1" ht="18" customHeight="1">
      <c r="B24" s="28"/>
      <c r="E24" s="23" t="str">
        <f>IF('Rekapitulace stavby'!E20="","",'Rekapitulace stavby'!E20)</f>
        <v xml:space="preserve"> </v>
      </c>
      <c r="I24" s="25" t="s">
        <v>27</v>
      </c>
      <c r="J24" s="23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34</v>
      </c>
      <c r="L26" s="28"/>
    </row>
    <row r="27" spans="2:12" s="7" customFormat="1" ht="16.5" customHeight="1">
      <c r="B27" s="85"/>
      <c r="E27" s="177" t="s">
        <v>1</v>
      </c>
      <c r="F27" s="177"/>
      <c r="G27" s="177"/>
      <c r="H27" s="177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35</v>
      </c>
      <c r="J30" s="62">
        <f>ROUND(J129,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5" customHeight="1">
      <c r="B33" s="28"/>
      <c r="D33" s="51" t="s">
        <v>39</v>
      </c>
      <c r="E33" s="25" t="s">
        <v>40</v>
      </c>
      <c r="F33" s="87">
        <f>ROUND((SUM(BE129:BE263)),  2)</f>
        <v>0</v>
      </c>
      <c r="I33" s="88">
        <v>0.21</v>
      </c>
      <c r="J33" s="87">
        <f>ROUND(((SUM(BE129:BE263))*I33),  2)</f>
        <v>0</v>
      </c>
      <c r="L33" s="28"/>
    </row>
    <row r="34" spans="2:12" s="1" customFormat="1" ht="14.45" customHeight="1">
      <c r="B34" s="28"/>
      <c r="E34" s="25" t="s">
        <v>41</v>
      </c>
      <c r="F34" s="87">
        <f>ROUND((SUM(BF129:BF263)),  2)</f>
        <v>0</v>
      </c>
      <c r="I34" s="88">
        <v>0.15</v>
      </c>
      <c r="J34" s="87">
        <f>ROUND(((SUM(BF129:BF263))*I34),  2)</f>
        <v>0</v>
      </c>
      <c r="L34" s="28"/>
    </row>
    <row r="35" spans="2:12" s="1" customFormat="1" ht="14.45" hidden="1" customHeight="1">
      <c r="B35" s="28"/>
      <c r="E35" s="25" t="s">
        <v>42</v>
      </c>
      <c r="F35" s="87">
        <f>ROUND((SUM(BG129:BG263)),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5" t="s">
        <v>43</v>
      </c>
      <c r="F36" s="87">
        <f>ROUND((SUM(BH129:BH263)),  2)</f>
        <v>0</v>
      </c>
      <c r="I36" s="88">
        <v>0.15</v>
      </c>
      <c r="J36" s="87">
        <f>0</f>
        <v>0</v>
      </c>
      <c r="L36" s="28"/>
    </row>
    <row r="37" spans="2:12" s="1" customFormat="1" ht="14.45" hidden="1" customHeight="1">
      <c r="B37" s="28"/>
      <c r="E37" s="25" t="s">
        <v>44</v>
      </c>
      <c r="F37" s="87">
        <f>ROUND((SUM(BI129:BI263)),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45</v>
      </c>
      <c r="E39" s="53"/>
      <c r="F39" s="53"/>
      <c r="G39" s="91" t="s">
        <v>46</v>
      </c>
      <c r="H39" s="92" t="s">
        <v>47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28"/>
      <c r="D61" s="39" t="s">
        <v>50</v>
      </c>
      <c r="E61" s="30"/>
      <c r="F61" s="95" t="s">
        <v>51</v>
      </c>
      <c r="G61" s="39" t="s">
        <v>50</v>
      </c>
      <c r="H61" s="30"/>
      <c r="I61" s="30"/>
      <c r="J61" s="96" t="s">
        <v>51</v>
      </c>
      <c r="K61" s="30"/>
      <c r="L61" s="28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28"/>
      <c r="D76" s="39" t="s">
        <v>50</v>
      </c>
      <c r="E76" s="30"/>
      <c r="F76" s="95" t="s">
        <v>51</v>
      </c>
      <c r="G76" s="39" t="s">
        <v>50</v>
      </c>
      <c r="H76" s="30"/>
      <c r="I76" s="30"/>
      <c r="J76" s="96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20" t="s">
        <v>92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5" t="s">
        <v>15</v>
      </c>
      <c r="L84" s="28"/>
    </row>
    <row r="85" spans="2:47" s="1" customFormat="1" ht="16.5" customHeight="1">
      <c r="B85" s="28"/>
      <c r="E85" s="208" t="str">
        <f>E7</f>
        <v>Oprava  potrubních rozvodů VST Telíčkova do objektů SBD</v>
      </c>
      <c r="F85" s="209"/>
      <c r="G85" s="209"/>
      <c r="H85" s="209"/>
      <c r="L85" s="28"/>
    </row>
    <row r="86" spans="2:47" s="1" customFormat="1" ht="12" customHeight="1">
      <c r="B86" s="28"/>
      <c r="C86" s="25" t="s">
        <v>90</v>
      </c>
      <c r="L86" s="28"/>
    </row>
    <row r="87" spans="2:47" s="1" customFormat="1" ht="16.5" customHeight="1">
      <c r="B87" s="28"/>
      <c r="E87" s="188" t="str">
        <f>E9</f>
        <v>IO01 01 - Stavební část</v>
      </c>
      <c r="F87" s="210"/>
      <c r="G87" s="210"/>
      <c r="H87" s="210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5" t="s">
        <v>19</v>
      </c>
      <c r="F89" s="23" t="str">
        <f>F12</f>
        <v xml:space="preserve"> </v>
      </c>
      <c r="I89" s="25" t="s">
        <v>21</v>
      </c>
      <c r="J89" s="48" t="str">
        <f>IF(J12="","",J12)</f>
        <v>5. 6. 2023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5" t="s">
        <v>23</v>
      </c>
      <c r="F91" s="23" t="str">
        <f>E15</f>
        <v>Teplo Přerov a.s.</v>
      </c>
      <c r="I91" s="25" t="s">
        <v>31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5" t="s">
        <v>29</v>
      </c>
      <c r="F92" s="23" t="str">
        <f>IF(E18="","",E18)</f>
        <v xml:space="preserve"> </v>
      </c>
      <c r="I92" s="25" t="s">
        <v>33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93</v>
      </c>
      <c r="D94" s="89"/>
      <c r="E94" s="89"/>
      <c r="F94" s="89"/>
      <c r="G94" s="89"/>
      <c r="H94" s="89"/>
      <c r="I94" s="89"/>
      <c r="J94" s="98" t="s">
        <v>94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95</v>
      </c>
      <c r="J96" s="62">
        <f>J129</f>
        <v>0</v>
      </c>
      <c r="L96" s="28"/>
      <c r="AU96" s="16" t="s">
        <v>96</v>
      </c>
    </row>
    <row r="97" spans="2:12" s="8" customFormat="1" ht="24.95" customHeight="1">
      <c r="B97" s="100"/>
      <c r="D97" s="101" t="s">
        <v>97</v>
      </c>
      <c r="E97" s="102"/>
      <c r="F97" s="102"/>
      <c r="G97" s="102"/>
      <c r="H97" s="102"/>
      <c r="I97" s="102"/>
      <c r="J97" s="103">
        <f>J130</f>
        <v>0</v>
      </c>
      <c r="L97" s="100"/>
    </row>
    <row r="98" spans="2:12" s="8" customFormat="1" ht="24.95" customHeight="1">
      <c r="B98" s="100"/>
      <c r="D98" s="101" t="s">
        <v>98</v>
      </c>
      <c r="E98" s="102"/>
      <c r="F98" s="102"/>
      <c r="G98" s="102"/>
      <c r="H98" s="102"/>
      <c r="I98" s="102"/>
      <c r="J98" s="103">
        <f>J193</f>
        <v>0</v>
      </c>
      <c r="L98" s="100"/>
    </row>
    <row r="99" spans="2:12" s="8" customFormat="1" ht="24.95" customHeight="1">
      <c r="B99" s="100"/>
      <c r="D99" s="101" t="s">
        <v>99</v>
      </c>
      <c r="E99" s="102"/>
      <c r="F99" s="102"/>
      <c r="G99" s="102"/>
      <c r="H99" s="102"/>
      <c r="I99" s="102"/>
      <c r="J99" s="103">
        <f>J206</f>
        <v>0</v>
      </c>
      <c r="L99" s="100"/>
    </row>
    <row r="100" spans="2:12" s="8" customFormat="1" ht="24.95" customHeight="1">
      <c r="B100" s="100"/>
      <c r="D100" s="101" t="s">
        <v>100</v>
      </c>
      <c r="E100" s="102"/>
      <c r="F100" s="102"/>
      <c r="G100" s="102"/>
      <c r="H100" s="102"/>
      <c r="I100" s="102"/>
      <c r="J100" s="103">
        <f>J210</f>
        <v>0</v>
      </c>
      <c r="L100" s="100"/>
    </row>
    <row r="101" spans="2:12" s="8" customFormat="1" ht="24.95" customHeight="1">
      <c r="B101" s="100"/>
      <c r="D101" s="101" t="s">
        <v>101</v>
      </c>
      <c r="E101" s="102"/>
      <c r="F101" s="102"/>
      <c r="G101" s="102"/>
      <c r="H101" s="102"/>
      <c r="I101" s="102"/>
      <c r="J101" s="103">
        <f>J212</f>
        <v>0</v>
      </c>
      <c r="L101" s="100"/>
    </row>
    <row r="102" spans="2:12" s="8" customFormat="1" ht="24.95" customHeight="1">
      <c r="B102" s="100"/>
      <c r="D102" s="101" t="s">
        <v>102</v>
      </c>
      <c r="E102" s="102"/>
      <c r="F102" s="102"/>
      <c r="G102" s="102"/>
      <c r="H102" s="102"/>
      <c r="I102" s="102"/>
      <c r="J102" s="103">
        <f>J223</f>
        <v>0</v>
      </c>
      <c r="L102" s="100"/>
    </row>
    <row r="103" spans="2:12" s="8" customFormat="1" ht="24.95" customHeight="1">
      <c r="B103" s="100"/>
      <c r="D103" s="101" t="s">
        <v>103</v>
      </c>
      <c r="E103" s="102"/>
      <c r="F103" s="102"/>
      <c r="G103" s="102"/>
      <c r="H103" s="102"/>
      <c r="I103" s="102"/>
      <c r="J103" s="103">
        <f>J230</f>
        <v>0</v>
      </c>
      <c r="L103" s="100"/>
    </row>
    <row r="104" spans="2:12" s="8" customFormat="1" ht="24.95" customHeight="1">
      <c r="B104" s="100"/>
      <c r="D104" s="101" t="s">
        <v>104</v>
      </c>
      <c r="E104" s="102"/>
      <c r="F104" s="102"/>
      <c r="G104" s="102"/>
      <c r="H104" s="102"/>
      <c r="I104" s="102"/>
      <c r="J104" s="103">
        <f>J237</f>
        <v>0</v>
      </c>
      <c r="L104" s="100"/>
    </row>
    <row r="105" spans="2:12" s="8" customFormat="1" ht="24.95" customHeight="1">
      <c r="B105" s="100"/>
      <c r="D105" s="101" t="s">
        <v>105</v>
      </c>
      <c r="E105" s="102"/>
      <c r="F105" s="102"/>
      <c r="G105" s="102"/>
      <c r="H105" s="102"/>
      <c r="I105" s="102"/>
      <c r="J105" s="103">
        <f>J242</f>
        <v>0</v>
      </c>
      <c r="L105" s="100"/>
    </row>
    <row r="106" spans="2:12" s="9" customFormat="1" ht="19.899999999999999" customHeight="1">
      <c r="B106" s="104"/>
      <c r="D106" s="105" t="s">
        <v>106</v>
      </c>
      <c r="E106" s="106"/>
      <c r="F106" s="106"/>
      <c r="G106" s="106"/>
      <c r="H106" s="106"/>
      <c r="I106" s="106"/>
      <c r="J106" s="107">
        <f>J243</f>
        <v>0</v>
      </c>
      <c r="L106" s="104"/>
    </row>
    <row r="107" spans="2:12" s="8" customFormat="1" ht="24.95" customHeight="1">
      <c r="B107" s="100"/>
      <c r="D107" s="101" t="s">
        <v>107</v>
      </c>
      <c r="E107" s="102"/>
      <c r="F107" s="102"/>
      <c r="G107" s="102"/>
      <c r="H107" s="102"/>
      <c r="I107" s="102"/>
      <c r="J107" s="103">
        <f>J246</f>
        <v>0</v>
      </c>
      <c r="L107" s="100"/>
    </row>
    <row r="108" spans="2:12" s="8" customFormat="1" ht="24.95" customHeight="1">
      <c r="B108" s="100"/>
      <c r="D108" s="101" t="s">
        <v>108</v>
      </c>
      <c r="E108" s="102"/>
      <c r="F108" s="102"/>
      <c r="G108" s="102"/>
      <c r="H108" s="102"/>
      <c r="I108" s="102"/>
      <c r="J108" s="103">
        <f>J255</f>
        <v>0</v>
      </c>
      <c r="L108" s="100"/>
    </row>
    <row r="109" spans="2:12" s="8" customFormat="1" ht="24.95" customHeight="1">
      <c r="B109" s="100"/>
      <c r="D109" s="101" t="s">
        <v>109</v>
      </c>
      <c r="E109" s="102"/>
      <c r="F109" s="102"/>
      <c r="G109" s="102"/>
      <c r="H109" s="102"/>
      <c r="I109" s="102"/>
      <c r="J109" s="103">
        <f>J257</f>
        <v>0</v>
      </c>
      <c r="L109" s="100"/>
    </row>
    <row r="110" spans="2:12" s="1" customFormat="1" ht="21.75" customHeight="1">
      <c r="B110" s="28"/>
      <c r="L110" s="28"/>
    </row>
    <row r="111" spans="2:12" s="1" customFormat="1" ht="6.95" customHeight="1"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28"/>
    </row>
    <row r="115" spans="2:20" s="1" customFormat="1" ht="6.95" customHeight="1"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28"/>
    </row>
    <row r="116" spans="2:20" s="1" customFormat="1" ht="24.95" customHeight="1">
      <c r="B116" s="28"/>
      <c r="C116" s="20" t="s">
        <v>110</v>
      </c>
      <c r="L116" s="28"/>
    </row>
    <row r="117" spans="2:20" s="1" customFormat="1" ht="6.95" customHeight="1">
      <c r="B117" s="28"/>
      <c r="L117" s="28"/>
    </row>
    <row r="118" spans="2:20" s="1" customFormat="1" ht="12" customHeight="1">
      <c r="B118" s="28"/>
      <c r="C118" s="25" t="s">
        <v>15</v>
      </c>
      <c r="L118" s="28"/>
    </row>
    <row r="119" spans="2:20" s="1" customFormat="1" ht="16.5" customHeight="1">
      <c r="B119" s="28"/>
      <c r="E119" s="208" t="str">
        <f>E7</f>
        <v>Oprava  potrubních rozvodů VST Telíčkova do objektů SBD</v>
      </c>
      <c r="F119" s="209"/>
      <c r="G119" s="209"/>
      <c r="H119" s="209"/>
      <c r="L119" s="28"/>
    </row>
    <row r="120" spans="2:20" s="1" customFormat="1" ht="12" customHeight="1">
      <c r="B120" s="28"/>
      <c r="C120" s="25" t="s">
        <v>90</v>
      </c>
      <c r="L120" s="28"/>
    </row>
    <row r="121" spans="2:20" s="1" customFormat="1" ht="16.5" customHeight="1">
      <c r="B121" s="28"/>
      <c r="E121" s="188" t="str">
        <f>E9</f>
        <v>IO01 01 - Stavební část</v>
      </c>
      <c r="F121" s="210"/>
      <c r="G121" s="210"/>
      <c r="H121" s="210"/>
      <c r="L121" s="28"/>
    </row>
    <row r="122" spans="2:20" s="1" customFormat="1" ht="6.95" customHeight="1">
      <c r="B122" s="28"/>
      <c r="L122" s="28"/>
    </row>
    <row r="123" spans="2:20" s="1" customFormat="1" ht="12" customHeight="1">
      <c r="B123" s="28"/>
      <c r="C123" s="25" t="s">
        <v>19</v>
      </c>
      <c r="F123" s="23" t="str">
        <f>F12</f>
        <v xml:space="preserve"> </v>
      </c>
      <c r="I123" s="25" t="s">
        <v>21</v>
      </c>
      <c r="J123" s="48" t="str">
        <f>IF(J12="","",J12)</f>
        <v>5. 6. 2023</v>
      </c>
      <c r="L123" s="28"/>
    </row>
    <row r="124" spans="2:20" s="1" customFormat="1" ht="6.95" customHeight="1">
      <c r="B124" s="28"/>
      <c r="L124" s="28"/>
    </row>
    <row r="125" spans="2:20" s="1" customFormat="1" ht="15.2" customHeight="1">
      <c r="B125" s="28"/>
      <c r="C125" s="25" t="s">
        <v>23</v>
      </c>
      <c r="F125" s="23" t="str">
        <f>E15</f>
        <v>Teplo Přerov a.s.</v>
      </c>
      <c r="I125" s="25" t="s">
        <v>31</v>
      </c>
      <c r="J125" s="26" t="str">
        <f>E21</f>
        <v xml:space="preserve"> </v>
      </c>
      <c r="L125" s="28"/>
    </row>
    <row r="126" spans="2:20" s="1" customFormat="1" ht="15.2" customHeight="1">
      <c r="B126" s="28"/>
      <c r="C126" s="25" t="s">
        <v>29</v>
      </c>
      <c r="F126" s="23" t="str">
        <f>IF(E18="","",E18)</f>
        <v xml:space="preserve"> </v>
      </c>
      <c r="I126" s="25" t="s">
        <v>33</v>
      </c>
      <c r="J126" s="26" t="str">
        <f>E24</f>
        <v xml:space="preserve"> </v>
      </c>
      <c r="L126" s="28"/>
    </row>
    <row r="127" spans="2:20" s="1" customFormat="1" ht="10.35" customHeight="1">
      <c r="B127" s="28"/>
      <c r="L127" s="28"/>
    </row>
    <row r="128" spans="2:20" s="10" customFormat="1" ht="29.25" customHeight="1">
      <c r="B128" s="108"/>
      <c r="C128" s="109" t="s">
        <v>111</v>
      </c>
      <c r="D128" s="110" t="s">
        <v>60</v>
      </c>
      <c r="E128" s="110" t="s">
        <v>56</v>
      </c>
      <c r="F128" s="110" t="s">
        <v>57</v>
      </c>
      <c r="G128" s="110" t="s">
        <v>112</v>
      </c>
      <c r="H128" s="110" t="s">
        <v>113</v>
      </c>
      <c r="I128" s="110" t="s">
        <v>114</v>
      </c>
      <c r="J128" s="111" t="s">
        <v>94</v>
      </c>
      <c r="K128" s="112" t="s">
        <v>115</v>
      </c>
      <c r="L128" s="108"/>
      <c r="M128" s="55" t="s">
        <v>1</v>
      </c>
      <c r="N128" s="56" t="s">
        <v>39</v>
      </c>
      <c r="O128" s="56" t="s">
        <v>116</v>
      </c>
      <c r="P128" s="56" t="s">
        <v>117</v>
      </c>
      <c r="Q128" s="56" t="s">
        <v>118</v>
      </c>
      <c r="R128" s="56" t="s">
        <v>119</v>
      </c>
      <c r="S128" s="56" t="s">
        <v>120</v>
      </c>
      <c r="T128" s="57" t="s">
        <v>121</v>
      </c>
    </row>
    <row r="129" spans="2:65" s="1" customFormat="1" ht="22.9" customHeight="1">
      <c r="B129" s="28"/>
      <c r="C129" s="60" t="s">
        <v>122</v>
      </c>
      <c r="J129" s="113">
        <f>BK129</f>
        <v>0</v>
      </c>
      <c r="L129" s="28"/>
      <c r="M129" s="58"/>
      <c r="N129" s="49"/>
      <c r="O129" s="49"/>
      <c r="P129" s="114">
        <f>P130+P193+P206+P210+P212+P223+P230+P237+P242+P246+P255+P257</f>
        <v>539.62240199999997</v>
      </c>
      <c r="Q129" s="49"/>
      <c r="R129" s="114">
        <f>R130+R193+R206+R210+R212+R223+R230+R237+R242+R246+R255+R257</f>
        <v>128.65836440799998</v>
      </c>
      <c r="S129" s="49"/>
      <c r="T129" s="115">
        <f>T130+T193+T206+T210+T212+T223+T230+T237+T242+T246+T255+T257</f>
        <v>40.890230000000003</v>
      </c>
      <c r="AT129" s="16" t="s">
        <v>74</v>
      </c>
      <c r="AU129" s="16" t="s">
        <v>96</v>
      </c>
      <c r="BK129" s="116">
        <f>BK130+BK193+BK206+BK210+BK212+BK223+BK230+BK237+BK242+BK246+BK255+BK257</f>
        <v>0</v>
      </c>
    </row>
    <row r="130" spans="2:65" s="11" customFormat="1" ht="25.9" customHeight="1">
      <c r="B130" s="117"/>
      <c r="D130" s="118" t="s">
        <v>74</v>
      </c>
      <c r="E130" s="119" t="s">
        <v>83</v>
      </c>
      <c r="F130" s="119" t="s">
        <v>123</v>
      </c>
      <c r="J130" s="120">
        <f>BK130</f>
        <v>0</v>
      </c>
      <c r="L130" s="117"/>
      <c r="M130" s="121"/>
      <c r="P130" s="122">
        <f>SUM(P131:P192)</f>
        <v>244.36174000000003</v>
      </c>
      <c r="R130" s="122">
        <f>SUM(R131:R192)</f>
        <v>85.373836800000007</v>
      </c>
      <c r="T130" s="123">
        <f>SUM(T131:T192)</f>
        <v>10.890549999999999</v>
      </c>
      <c r="AR130" s="118" t="s">
        <v>83</v>
      </c>
      <c r="AT130" s="124" t="s">
        <v>74</v>
      </c>
      <c r="AU130" s="124" t="s">
        <v>75</v>
      </c>
      <c r="AY130" s="118" t="s">
        <v>124</v>
      </c>
      <c r="BK130" s="125">
        <f>SUM(BK131:BK192)</f>
        <v>0</v>
      </c>
    </row>
    <row r="131" spans="2:65" s="1" customFormat="1" ht="37.9" customHeight="1">
      <c r="B131" s="126"/>
      <c r="C131" s="127" t="s">
        <v>83</v>
      </c>
      <c r="D131" s="127" t="s">
        <v>125</v>
      </c>
      <c r="E131" s="128" t="s">
        <v>126</v>
      </c>
      <c r="F131" s="129" t="s">
        <v>127</v>
      </c>
      <c r="G131" s="130" t="s">
        <v>128</v>
      </c>
      <c r="H131" s="131">
        <v>31.22</v>
      </c>
      <c r="I131" s="132"/>
      <c r="J131" s="132">
        <f>ROUND(I131*H131,2)</f>
        <v>0</v>
      </c>
      <c r="K131" s="133"/>
      <c r="L131" s="28"/>
      <c r="M131" s="134" t="s">
        <v>1</v>
      </c>
      <c r="N131" s="135" t="s">
        <v>40</v>
      </c>
      <c r="O131" s="136">
        <v>0.20799999999999999</v>
      </c>
      <c r="P131" s="136">
        <f>O131*H131</f>
        <v>6.4937599999999991</v>
      </c>
      <c r="Q131" s="136">
        <v>0</v>
      </c>
      <c r="R131" s="136">
        <f>Q131*H131</f>
        <v>0</v>
      </c>
      <c r="S131" s="136">
        <v>0.255</v>
      </c>
      <c r="T131" s="137">
        <f>S131*H131</f>
        <v>7.9611000000000001</v>
      </c>
      <c r="AR131" s="138" t="s">
        <v>129</v>
      </c>
      <c r="AT131" s="138" t="s">
        <v>125</v>
      </c>
      <c r="AU131" s="138" t="s">
        <v>83</v>
      </c>
      <c r="AY131" s="16" t="s">
        <v>124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6" t="s">
        <v>83</v>
      </c>
      <c r="BK131" s="139">
        <f>ROUND(I131*H131,2)</f>
        <v>0</v>
      </c>
      <c r="BL131" s="16" t="s">
        <v>129</v>
      </c>
      <c r="BM131" s="138" t="s">
        <v>85</v>
      </c>
    </row>
    <row r="132" spans="2:65" s="12" customFormat="1" ht="11.25">
      <c r="B132" s="140"/>
      <c r="D132" s="141" t="s">
        <v>130</v>
      </c>
      <c r="E132" s="142" t="s">
        <v>1</v>
      </c>
      <c r="F132" s="143" t="s">
        <v>131</v>
      </c>
      <c r="H132" s="144">
        <v>31.22</v>
      </c>
      <c r="L132" s="140"/>
      <c r="M132" s="145"/>
      <c r="T132" s="146"/>
      <c r="AT132" s="142" t="s">
        <v>130</v>
      </c>
      <c r="AU132" s="142" t="s">
        <v>83</v>
      </c>
      <c r="AV132" s="12" t="s">
        <v>85</v>
      </c>
      <c r="AW132" s="12" t="s">
        <v>32</v>
      </c>
      <c r="AX132" s="12" t="s">
        <v>75</v>
      </c>
      <c r="AY132" s="142" t="s">
        <v>124</v>
      </c>
    </row>
    <row r="133" spans="2:65" s="13" customFormat="1" ht="11.25">
      <c r="B133" s="147"/>
      <c r="D133" s="141" t="s">
        <v>130</v>
      </c>
      <c r="E133" s="148" t="s">
        <v>1</v>
      </c>
      <c r="F133" s="149" t="s">
        <v>132</v>
      </c>
      <c r="H133" s="150">
        <v>31.22</v>
      </c>
      <c r="L133" s="147"/>
      <c r="M133" s="151"/>
      <c r="T133" s="152"/>
      <c r="AT133" s="148" t="s">
        <v>130</v>
      </c>
      <c r="AU133" s="148" t="s">
        <v>83</v>
      </c>
      <c r="AV133" s="13" t="s">
        <v>129</v>
      </c>
      <c r="AW133" s="13" t="s">
        <v>32</v>
      </c>
      <c r="AX133" s="13" t="s">
        <v>83</v>
      </c>
      <c r="AY133" s="148" t="s">
        <v>124</v>
      </c>
    </row>
    <row r="134" spans="2:65" s="1" customFormat="1" ht="37.9" customHeight="1">
      <c r="B134" s="126"/>
      <c r="C134" s="127" t="s">
        <v>85</v>
      </c>
      <c r="D134" s="127" t="s">
        <v>125</v>
      </c>
      <c r="E134" s="128" t="s">
        <v>133</v>
      </c>
      <c r="F134" s="129" t="s">
        <v>134</v>
      </c>
      <c r="G134" s="130" t="s">
        <v>128</v>
      </c>
      <c r="H134" s="131">
        <v>31.22</v>
      </c>
      <c r="I134" s="132"/>
      <c r="J134" s="132">
        <f>ROUND(I134*H134,2)</f>
        <v>0</v>
      </c>
      <c r="K134" s="133"/>
      <c r="L134" s="28"/>
      <c r="M134" s="134" t="s">
        <v>1</v>
      </c>
      <c r="N134" s="135" t="s">
        <v>40</v>
      </c>
      <c r="O134" s="136">
        <v>0</v>
      </c>
      <c r="P134" s="136">
        <f>O134*H134</f>
        <v>0</v>
      </c>
      <c r="Q134" s="136">
        <v>0</v>
      </c>
      <c r="R134" s="136">
        <f>Q134*H134</f>
        <v>0</v>
      </c>
      <c r="S134" s="136">
        <v>0</v>
      </c>
      <c r="T134" s="137">
        <f>S134*H134</f>
        <v>0</v>
      </c>
      <c r="AR134" s="138" t="s">
        <v>129</v>
      </c>
      <c r="AT134" s="138" t="s">
        <v>125</v>
      </c>
      <c r="AU134" s="138" t="s">
        <v>83</v>
      </c>
      <c r="AY134" s="16" t="s">
        <v>124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6" t="s">
        <v>83</v>
      </c>
      <c r="BK134" s="139">
        <f>ROUND(I134*H134,2)</f>
        <v>0</v>
      </c>
      <c r="BL134" s="16" t="s">
        <v>129</v>
      </c>
      <c r="BM134" s="138" t="s">
        <v>129</v>
      </c>
    </row>
    <row r="135" spans="2:65" s="1" customFormat="1" ht="37.9" customHeight="1">
      <c r="B135" s="126"/>
      <c r="C135" s="127" t="s">
        <v>135</v>
      </c>
      <c r="D135" s="127" t="s">
        <v>125</v>
      </c>
      <c r="E135" s="128" t="s">
        <v>136</v>
      </c>
      <c r="F135" s="129" t="s">
        <v>137</v>
      </c>
      <c r="G135" s="130" t="s">
        <v>128</v>
      </c>
      <c r="H135" s="131">
        <v>31.22</v>
      </c>
      <c r="I135" s="132"/>
      <c r="J135" s="132">
        <f>ROUND(I135*H135,2)</f>
        <v>0</v>
      </c>
      <c r="K135" s="133"/>
      <c r="L135" s="28"/>
      <c r="M135" s="134" t="s">
        <v>1</v>
      </c>
      <c r="N135" s="135" t="s">
        <v>40</v>
      </c>
      <c r="O135" s="136">
        <v>0</v>
      </c>
      <c r="P135" s="136">
        <f>O135*H135</f>
        <v>0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AR135" s="138" t="s">
        <v>129</v>
      </c>
      <c r="AT135" s="138" t="s">
        <v>125</v>
      </c>
      <c r="AU135" s="138" t="s">
        <v>83</v>
      </c>
      <c r="AY135" s="16" t="s">
        <v>124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6" t="s">
        <v>83</v>
      </c>
      <c r="BK135" s="139">
        <f>ROUND(I135*H135,2)</f>
        <v>0</v>
      </c>
      <c r="BL135" s="16" t="s">
        <v>129</v>
      </c>
      <c r="BM135" s="138" t="s">
        <v>138</v>
      </c>
    </row>
    <row r="136" spans="2:65" s="1" customFormat="1" ht="37.9" customHeight="1">
      <c r="B136" s="126"/>
      <c r="C136" s="127" t="s">
        <v>129</v>
      </c>
      <c r="D136" s="127" t="s">
        <v>125</v>
      </c>
      <c r="E136" s="128" t="s">
        <v>139</v>
      </c>
      <c r="F136" s="129" t="s">
        <v>140</v>
      </c>
      <c r="G136" s="130" t="s">
        <v>128</v>
      </c>
      <c r="H136" s="131">
        <v>41</v>
      </c>
      <c r="I136" s="132"/>
      <c r="J136" s="132">
        <f>ROUND(I136*H136,2)</f>
        <v>0</v>
      </c>
      <c r="K136" s="133"/>
      <c r="L136" s="28"/>
      <c r="M136" s="134" t="s">
        <v>1</v>
      </c>
      <c r="N136" s="135" t="s">
        <v>40</v>
      </c>
      <c r="O136" s="136">
        <v>0</v>
      </c>
      <c r="P136" s="136">
        <f>O136*H136</f>
        <v>0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AR136" s="138" t="s">
        <v>129</v>
      </c>
      <c r="AT136" s="138" t="s">
        <v>125</v>
      </c>
      <c r="AU136" s="138" t="s">
        <v>83</v>
      </c>
      <c r="AY136" s="16" t="s">
        <v>124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6" t="s">
        <v>83</v>
      </c>
      <c r="BK136" s="139">
        <f>ROUND(I136*H136,2)</f>
        <v>0</v>
      </c>
      <c r="BL136" s="16" t="s">
        <v>129</v>
      </c>
      <c r="BM136" s="138" t="s">
        <v>141</v>
      </c>
    </row>
    <row r="137" spans="2:65" s="12" customFormat="1" ht="11.25">
      <c r="B137" s="140"/>
      <c r="D137" s="141" t="s">
        <v>130</v>
      </c>
      <c r="E137" s="142" t="s">
        <v>1</v>
      </c>
      <c r="F137" s="143" t="s">
        <v>142</v>
      </c>
      <c r="H137" s="144">
        <v>41</v>
      </c>
      <c r="L137" s="140"/>
      <c r="M137" s="145"/>
      <c r="T137" s="146"/>
      <c r="AT137" s="142" t="s">
        <v>130</v>
      </c>
      <c r="AU137" s="142" t="s">
        <v>83</v>
      </c>
      <c r="AV137" s="12" t="s">
        <v>85</v>
      </c>
      <c r="AW137" s="12" t="s">
        <v>32</v>
      </c>
      <c r="AX137" s="12" t="s">
        <v>75</v>
      </c>
      <c r="AY137" s="142" t="s">
        <v>124</v>
      </c>
    </row>
    <row r="138" spans="2:65" s="13" customFormat="1" ht="11.25">
      <c r="B138" s="147"/>
      <c r="D138" s="141" t="s">
        <v>130</v>
      </c>
      <c r="E138" s="148" t="s">
        <v>1</v>
      </c>
      <c r="F138" s="149" t="s">
        <v>132</v>
      </c>
      <c r="H138" s="150">
        <v>41</v>
      </c>
      <c r="L138" s="147"/>
      <c r="M138" s="151"/>
      <c r="T138" s="152"/>
      <c r="AT138" s="148" t="s">
        <v>130</v>
      </c>
      <c r="AU138" s="148" t="s">
        <v>83</v>
      </c>
      <c r="AV138" s="13" t="s">
        <v>129</v>
      </c>
      <c r="AW138" s="13" t="s">
        <v>32</v>
      </c>
      <c r="AX138" s="13" t="s">
        <v>83</v>
      </c>
      <c r="AY138" s="148" t="s">
        <v>124</v>
      </c>
    </row>
    <row r="139" spans="2:65" s="1" customFormat="1" ht="33" customHeight="1">
      <c r="B139" s="126"/>
      <c r="C139" s="127" t="s">
        <v>143</v>
      </c>
      <c r="D139" s="127" t="s">
        <v>125</v>
      </c>
      <c r="E139" s="128" t="s">
        <v>144</v>
      </c>
      <c r="F139" s="129" t="s">
        <v>145</v>
      </c>
      <c r="G139" s="130" t="s">
        <v>128</v>
      </c>
      <c r="H139" s="131">
        <v>41</v>
      </c>
      <c r="I139" s="132"/>
      <c r="J139" s="132">
        <f>ROUND(I139*H139,2)</f>
        <v>0</v>
      </c>
      <c r="K139" s="133"/>
      <c r="L139" s="28"/>
      <c r="M139" s="134" t="s">
        <v>1</v>
      </c>
      <c r="N139" s="135" t="s">
        <v>40</v>
      </c>
      <c r="O139" s="136">
        <v>0</v>
      </c>
      <c r="P139" s="136">
        <f>O139*H139</f>
        <v>0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AR139" s="138" t="s">
        <v>129</v>
      </c>
      <c r="AT139" s="138" t="s">
        <v>125</v>
      </c>
      <c r="AU139" s="138" t="s">
        <v>83</v>
      </c>
      <c r="AY139" s="16" t="s">
        <v>124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6" t="s">
        <v>83</v>
      </c>
      <c r="BK139" s="139">
        <f>ROUND(I139*H139,2)</f>
        <v>0</v>
      </c>
      <c r="BL139" s="16" t="s">
        <v>129</v>
      </c>
      <c r="BM139" s="138" t="s">
        <v>146</v>
      </c>
    </row>
    <row r="140" spans="2:65" s="12" customFormat="1" ht="11.25">
      <c r="B140" s="140"/>
      <c r="D140" s="141" t="s">
        <v>130</v>
      </c>
      <c r="E140" s="142" t="s">
        <v>1</v>
      </c>
      <c r="F140" s="143" t="s">
        <v>147</v>
      </c>
      <c r="H140" s="144">
        <v>41</v>
      </c>
      <c r="L140" s="140"/>
      <c r="M140" s="145"/>
      <c r="T140" s="146"/>
      <c r="AT140" s="142" t="s">
        <v>130</v>
      </c>
      <c r="AU140" s="142" t="s">
        <v>83</v>
      </c>
      <c r="AV140" s="12" t="s">
        <v>85</v>
      </c>
      <c r="AW140" s="12" t="s">
        <v>32</v>
      </c>
      <c r="AX140" s="12" t="s">
        <v>75</v>
      </c>
      <c r="AY140" s="142" t="s">
        <v>124</v>
      </c>
    </row>
    <row r="141" spans="2:65" s="13" customFormat="1" ht="11.25">
      <c r="B141" s="147"/>
      <c r="D141" s="141" t="s">
        <v>130</v>
      </c>
      <c r="E141" s="148" t="s">
        <v>1</v>
      </c>
      <c r="F141" s="149" t="s">
        <v>132</v>
      </c>
      <c r="H141" s="150">
        <v>41</v>
      </c>
      <c r="L141" s="147"/>
      <c r="M141" s="151"/>
      <c r="T141" s="152"/>
      <c r="AT141" s="148" t="s">
        <v>130</v>
      </c>
      <c r="AU141" s="148" t="s">
        <v>83</v>
      </c>
      <c r="AV141" s="13" t="s">
        <v>129</v>
      </c>
      <c r="AW141" s="13" t="s">
        <v>32</v>
      </c>
      <c r="AX141" s="13" t="s">
        <v>83</v>
      </c>
      <c r="AY141" s="148" t="s">
        <v>124</v>
      </c>
    </row>
    <row r="142" spans="2:65" s="1" customFormat="1" ht="33" customHeight="1">
      <c r="B142" s="126"/>
      <c r="C142" s="127" t="s">
        <v>138</v>
      </c>
      <c r="D142" s="127" t="s">
        <v>125</v>
      </c>
      <c r="E142" s="128" t="s">
        <v>148</v>
      </c>
      <c r="F142" s="129" t="s">
        <v>149</v>
      </c>
      <c r="G142" s="130" t="s">
        <v>128</v>
      </c>
      <c r="H142" s="131">
        <v>41</v>
      </c>
      <c r="I142" s="132"/>
      <c r="J142" s="132">
        <f>ROUND(I142*H142,2)</f>
        <v>0</v>
      </c>
      <c r="K142" s="133"/>
      <c r="L142" s="28"/>
      <c r="M142" s="134" t="s">
        <v>1</v>
      </c>
      <c r="N142" s="135" t="s">
        <v>40</v>
      </c>
      <c r="O142" s="136">
        <v>0</v>
      </c>
      <c r="P142" s="136">
        <f>O142*H142</f>
        <v>0</v>
      </c>
      <c r="Q142" s="136">
        <v>0</v>
      </c>
      <c r="R142" s="136">
        <f>Q142*H142</f>
        <v>0</v>
      </c>
      <c r="S142" s="136">
        <v>0</v>
      </c>
      <c r="T142" s="137">
        <f>S142*H142</f>
        <v>0</v>
      </c>
      <c r="AR142" s="138" t="s">
        <v>129</v>
      </c>
      <c r="AT142" s="138" t="s">
        <v>125</v>
      </c>
      <c r="AU142" s="138" t="s">
        <v>83</v>
      </c>
      <c r="AY142" s="16" t="s">
        <v>124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6" t="s">
        <v>83</v>
      </c>
      <c r="BK142" s="139">
        <f>ROUND(I142*H142,2)</f>
        <v>0</v>
      </c>
      <c r="BL142" s="16" t="s">
        <v>129</v>
      </c>
      <c r="BM142" s="138" t="s">
        <v>150</v>
      </c>
    </row>
    <row r="143" spans="2:65" s="12" customFormat="1" ht="11.25">
      <c r="B143" s="140"/>
      <c r="D143" s="141" t="s">
        <v>130</v>
      </c>
      <c r="E143" s="142" t="s">
        <v>1</v>
      </c>
      <c r="F143" s="143" t="s">
        <v>147</v>
      </c>
      <c r="H143" s="144">
        <v>41</v>
      </c>
      <c r="L143" s="140"/>
      <c r="M143" s="145"/>
      <c r="T143" s="146"/>
      <c r="AT143" s="142" t="s">
        <v>130</v>
      </c>
      <c r="AU143" s="142" t="s">
        <v>83</v>
      </c>
      <c r="AV143" s="12" t="s">
        <v>85</v>
      </c>
      <c r="AW143" s="12" t="s">
        <v>32</v>
      </c>
      <c r="AX143" s="12" t="s">
        <v>75</v>
      </c>
      <c r="AY143" s="142" t="s">
        <v>124</v>
      </c>
    </row>
    <row r="144" spans="2:65" s="13" customFormat="1" ht="11.25">
      <c r="B144" s="147"/>
      <c r="D144" s="141" t="s">
        <v>130</v>
      </c>
      <c r="E144" s="148" t="s">
        <v>1</v>
      </c>
      <c r="F144" s="149" t="s">
        <v>132</v>
      </c>
      <c r="H144" s="150">
        <v>41</v>
      </c>
      <c r="L144" s="147"/>
      <c r="M144" s="151"/>
      <c r="T144" s="152"/>
      <c r="AT144" s="148" t="s">
        <v>130</v>
      </c>
      <c r="AU144" s="148" t="s">
        <v>83</v>
      </c>
      <c r="AV144" s="13" t="s">
        <v>129</v>
      </c>
      <c r="AW144" s="13" t="s">
        <v>32</v>
      </c>
      <c r="AX144" s="13" t="s">
        <v>83</v>
      </c>
      <c r="AY144" s="148" t="s">
        <v>124</v>
      </c>
    </row>
    <row r="145" spans="2:65" s="1" customFormat="1" ht="33" customHeight="1">
      <c r="B145" s="126"/>
      <c r="C145" s="127" t="s">
        <v>151</v>
      </c>
      <c r="D145" s="127" t="s">
        <v>125</v>
      </c>
      <c r="E145" s="128" t="s">
        <v>152</v>
      </c>
      <c r="F145" s="129" t="s">
        <v>153</v>
      </c>
      <c r="G145" s="130" t="s">
        <v>128</v>
      </c>
      <c r="H145" s="131">
        <v>41</v>
      </c>
      <c r="I145" s="132"/>
      <c r="J145" s="132">
        <f>ROUND(I145*H145,2)</f>
        <v>0</v>
      </c>
      <c r="K145" s="133"/>
      <c r="L145" s="28"/>
      <c r="M145" s="134" t="s">
        <v>1</v>
      </c>
      <c r="N145" s="135" t="s">
        <v>40</v>
      </c>
      <c r="O145" s="136">
        <v>0</v>
      </c>
      <c r="P145" s="136">
        <f>O145*H145</f>
        <v>0</v>
      </c>
      <c r="Q145" s="136">
        <v>0</v>
      </c>
      <c r="R145" s="136">
        <f>Q145*H145</f>
        <v>0</v>
      </c>
      <c r="S145" s="136">
        <v>0</v>
      </c>
      <c r="T145" s="137">
        <f>S145*H145</f>
        <v>0</v>
      </c>
      <c r="AR145" s="138" t="s">
        <v>129</v>
      </c>
      <c r="AT145" s="138" t="s">
        <v>125</v>
      </c>
      <c r="AU145" s="138" t="s">
        <v>83</v>
      </c>
      <c r="AY145" s="16" t="s">
        <v>124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6" t="s">
        <v>83</v>
      </c>
      <c r="BK145" s="139">
        <f>ROUND(I145*H145,2)</f>
        <v>0</v>
      </c>
      <c r="BL145" s="16" t="s">
        <v>129</v>
      </c>
      <c r="BM145" s="138" t="s">
        <v>154</v>
      </c>
    </row>
    <row r="146" spans="2:65" s="12" customFormat="1" ht="11.25">
      <c r="B146" s="140"/>
      <c r="D146" s="141" t="s">
        <v>130</v>
      </c>
      <c r="E146" s="142" t="s">
        <v>1</v>
      </c>
      <c r="F146" s="143" t="s">
        <v>147</v>
      </c>
      <c r="H146" s="144">
        <v>41</v>
      </c>
      <c r="L146" s="140"/>
      <c r="M146" s="145"/>
      <c r="T146" s="146"/>
      <c r="AT146" s="142" t="s">
        <v>130</v>
      </c>
      <c r="AU146" s="142" t="s">
        <v>83</v>
      </c>
      <c r="AV146" s="12" t="s">
        <v>85</v>
      </c>
      <c r="AW146" s="12" t="s">
        <v>32</v>
      </c>
      <c r="AX146" s="12" t="s">
        <v>75</v>
      </c>
      <c r="AY146" s="142" t="s">
        <v>124</v>
      </c>
    </row>
    <row r="147" spans="2:65" s="13" customFormat="1" ht="11.25">
      <c r="B147" s="147"/>
      <c r="D147" s="141" t="s">
        <v>130</v>
      </c>
      <c r="E147" s="148" t="s">
        <v>1</v>
      </c>
      <c r="F147" s="149" t="s">
        <v>132</v>
      </c>
      <c r="H147" s="150">
        <v>41</v>
      </c>
      <c r="L147" s="147"/>
      <c r="M147" s="151"/>
      <c r="T147" s="152"/>
      <c r="AT147" s="148" t="s">
        <v>130</v>
      </c>
      <c r="AU147" s="148" t="s">
        <v>83</v>
      </c>
      <c r="AV147" s="13" t="s">
        <v>129</v>
      </c>
      <c r="AW147" s="13" t="s">
        <v>32</v>
      </c>
      <c r="AX147" s="13" t="s">
        <v>83</v>
      </c>
      <c r="AY147" s="148" t="s">
        <v>124</v>
      </c>
    </row>
    <row r="148" spans="2:65" s="1" customFormat="1" ht="21.75" customHeight="1">
      <c r="B148" s="126"/>
      <c r="C148" s="127" t="s">
        <v>141</v>
      </c>
      <c r="D148" s="127" t="s">
        <v>125</v>
      </c>
      <c r="E148" s="128" t="s">
        <v>155</v>
      </c>
      <c r="F148" s="129" t="s">
        <v>156</v>
      </c>
      <c r="G148" s="130" t="s">
        <v>157</v>
      </c>
      <c r="H148" s="131">
        <v>14.29</v>
      </c>
      <c r="I148" s="132"/>
      <c r="J148" s="132">
        <f>ROUND(I148*H148,2)</f>
        <v>0</v>
      </c>
      <c r="K148" s="133"/>
      <c r="L148" s="28"/>
      <c r="M148" s="134" t="s">
        <v>1</v>
      </c>
      <c r="N148" s="135" t="s">
        <v>40</v>
      </c>
      <c r="O148" s="136">
        <v>0.13300000000000001</v>
      </c>
      <c r="P148" s="136">
        <f>O148*H148</f>
        <v>1.9005700000000001</v>
      </c>
      <c r="Q148" s="136">
        <v>0</v>
      </c>
      <c r="R148" s="136">
        <f>Q148*H148</f>
        <v>0</v>
      </c>
      <c r="S148" s="136">
        <v>0.20499999999999999</v>
      </c>
      <c r="T148" s="137">
        <f>S148*H148</f>
        <v>2.9294499999999997</v>
      </c>
      <c r="AR148" s="138" t="s">
        <v>129</v>
      </c>
      <c r="AT148" s="138" t="s">
        <v>125</v>
      </c>
      <c r="AU148" s="138" t="s">
        <v>83</v>
      </c>
      <c r="AY148" s="16" t="s">
        <v>124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6" t="s">
        <v>83</v>
      </c>
      <c r="BK148" s="139">
        <f>ROUND(I148*H148,2)</f>
        <v>0</v>
      </c>
      <c r="BL148" s="16" t="s">
        <v>129</v>
      </c>
      <c r="BM148" s="138" t="s">
        <v>158</v>
      </c>
    </row>
    <row r="149" spans="2:65" s="12" customFormat="1" ht="11.25">
      <c r="B149" s="140"/>
      <c r="D149" s="141" t="s">
        <v>130</v>
      </c>
      <c r="E149" s="142" t="s">
        <v>1</v>
      </c>
      <c r="F149" s="143" t="s">
        <v>159</v>
      </c>
      <c r="H149" s="144">
        <v>14.29</v>
      </c>
      <c r="L149" s="140"/>
      <c r="M149" s="145"/>
      <c r="T149" s="146"/>
      <c r="AT149" s="142" t="s">
        <v>130</v>
      </c>
      <c r="AU149" s="142" t="s">
        <v>83</v>
      </c>
      <c r="AV149" s="12" t="s">
        <v>85</v>
      </c>
      <c r="AW149" s="12" t="s">
        <v>32</v>
      </c>
      <c r="AX149" s="12" t="s">
        <v>75</v>
      </c>
      <c r="AY149" s="142" t="s">
        <v>124</v>
      </c>
    </row>
    <row r="150" spans="2:65" s="13" customFormat="1" ht="11.25">
      <c r="B150" s="147"/>
      <c r="D150" s="141" t="s">
        <v>130</v>
      </c>
      <c r="E150" s="148" t="s">
        <v>1</v>
      </c>
      <c r="F150" s="149" t="s">
        <v>132</v>
      </c>
      <c r="H150" s="150">
        <v>14.29</v>
      </c>
      <c r="L150" s="147"/>
      <c r="M150" s="151"/>
      <c r="T150" s="152"/>
      <c r="AT150" s="148" t="s">
        <v>130</v>
      </c>
      <c r="AU150" s="148" t="s">
        <v>83</v>
      </c>
      <c r="AV150" s="13" t="s">
        <v>129</v>
      </c>
      <c r="AW150" s="13" t="s">
        <v>32</v>
      </c>
      <c r="AX150" s="13" t="s">
        <v>83</v>
      </c>
      <c r="AY150" s="148" t="s">
        <v>124</v>
      </c>
    </row>
    <row r="151" spans="2:65" s="1" customFormat="1" ht="33" customHeight="1">
      <c r="B151" s="126"/>
      <c r="C151" s="127" t="s">
        <v>160</v>
      </c>
      <c r="D151" s="127" t="s">
        <v>125</v>
      </c>
      <c r="E151" s="128" t="s">
        <v>161</v>
      </c>
      <c r="F151" s="129" t="s">
        <v>162</v>
      </c>
      <c r="G151" s="130" t="s">
        <v>163</v>
      </c>
      <c r="H151" s="131">
        <v>8</v>
      </c>
      <c r="I151" s="132"/>
      <c r="J151" s="132">
        <f t="shared" ref="J151:J156" si="0">ROUND(I151*H151,2)</f>
        <v>0</v>
      </c>
      <c r="K151" s="133"/>
      <c r="L151" s="28"/>
      <c r="M151" s="134" t="s">
        <v>1</v>
      </c>
      <c r="N151" s="135" t="s">
        <v>40</v>
      </c>
      <c r="O151" s="136">
        <v>0.372</v>
      </c>
      <c r="P151" s="136">
        <f t="shared" ref="P151:P156" si="1">O151*H151</f>
        <v>2.976</v>
      </c>
      <c r="Q151" s="136">
        <v>5.0000000000000002E-5</v>
      </c>
      <c r="R151" s="136">
        <f t="shared" ref="R151:R156" si="2">Q151*H151</f>
        <v>4.0000000000000002E-4</v>
      </c>
      <c r="S151" s="136">
        <v>0</v>
      </c>
      <c r="T151" s="137">
        <f t="shared" ref="T151:T156" si="3">S151*H151</f>
        <v>0</v>
      </c>
      <c r="AR151" s="138" t="s">
        <v>129</v>
      </c>
      <c r="AT151" s="138" t="s">
        <v>125</v>
      </c>
      <c r="AU151" s="138" t="s">
        <v>83</v>
      </c>
      <c r="AY151" s="16" t="s">
        <v>124</v>
      </c>
      <c r="BE151" s="139">
        <f t="shared" ref="BE151:BE156" si="4">IF(N151="základní",J151,0)</f>
        <v>0</v>
      </c>
      <c r="BF151" s="139">
        <f t="shared" ref="BF151:BF156" si="5">IF(N151="snížená",J151,0)</f>
        <v>0</v>
      </c>
      <c r="BG151" s="139">
        <f t="shared" ref="BG151:BG156" si="6">IF(N151="zákl. přenesená",J151,0)</f>
        <v>0</v>
      </c>
      <c r="BH151" s="139">
        <f t="shared" ref="BH151:BH156" si="7">IF(N151="sníž. přenesená",J151,0)</f>
        <v>0</v>
      </c>
      <c r="BI151" s="139">
        <f t="shared" ref="BI151:BI156" si="8">IF(N151="nulová",J151,0)</f>
        <v>0</v>
      </c>
      <c r="BJ151" s="16" t="s">
        <v>83</v>
      </c>
      <c r="BK151" s="139">
        <f t="shared" ref="BK151:BK156" si="9">ROUND(I151*H151,2)</f>
        <v>0</v>
      </c>
      <c r="BL151" s="16" t="s">
        <v>129</v>
      </c>
      <c r="BM151" s="138" t="s">
        <v>164</v>
      </c>
    </row>
    <row r="152" spans="2:65" s="1" customFormat="1" ht="37.9" customHeight="1">
      <c r="B152" s="126"/>
      <c r="C152" s="127" t="s">
        <v>146</v>
      </c>
      <c r="D152" s="127" t="s">
        <v>125</v>
      </c>
      <c r="E152" s="128" t="s">
        <v>165</v>
      </c>
      <c r="F152" s="129" t="s">
        <v>166</v>
      </c>
      <c r="G152" s="130" t="s">
        <v>167</v>
      </c>
      <c r="H152" s="131">
        <v>30</v>
      </c>
      <c r="I152" s="132"/>
      <c r="J152" s="132">
        <f t="shared" si="0"/>
        <v>0</v>
      </c>
      <c r="K152" s="133"/>
      <c r="L152" s="28"/>
      <c r="M152" s="134" t="s">
        <v>1</v>
      </c>
      <c r="N152" s="135" t="s">
        <v>40</v>
      </c>
      <c r="O152" s="136">
        <v>0</v>
      </c>
      <c r="P152" s="136">
        <f t="shared" si="1"/>
        <v>0</v>
      </c>
      <c r="Q152" s="136">
        <v>0</v>
      </c>
      <c r="R152" s="136">
        <f t="shared" si="2"/>
        <v>0</v>
      </c>
      <c r="S152" s="136">
        <v>0</v>
      </c>
      <c r="T152" s="137">
        <f t="shared" si="3"/>
        <v>0</v>
      </c>
      <c r="AR152" s="138" t="s">
        <v>129</v>
      </c>
      <c r="AT152" s="138" t="s">
        <v>125</v>
      </c>
      <c r="AU152" s="138" t="s">
        <v>83</v>
      </c>
      <c r="AY152" s="16" t="s">
        <v>124</v>
      </c>
      <c r="BE152" s="139">
        <f t="shared" si="4"/>
        <v>0</v>
      </c>
      <c r="BF152" s="139">
        <f t="shared" si="5"/>
        <v>0</v>
      </c>
      <c r="BG152" s="139">
        <f t="shared" si="6"/>
        <v>0</v>
      </c>
      <c r="BH152" s="139">
        <f t="shared" si="7"/>
        <v>0</v>
      </c>
      <c r="BI152" s="139">
        <f t="shared" si="8"/>
        <v>0</v>
      </c>
      <c r="BJ152" s="16" t="s">
        <v>83</v>
      </c>
      <c r="BK152" s="139">
        <f t="shared" si="9"/>
        <v>0</v>
      </c>
      <c r="BL152" s="16" t="s">
        <v>129</v>
      </c>
      <c r="BM152" s="138" t="s">
        <v>168</v>
      </c>
    </row>
    <row r="153" spans="2:65" s="1" customFormat="1" ht="24.2" customHeight="1">
      <c r="B153" s="126"/>
      <c r="C153" s="127" t="s">
        <v>169</v>
      </c>
      <c r="D153" s="127" t="s">
        <v>125</v>
      </c>
      <c r="E153" s="128" t="s">
        <v>170</v>
      </c>
      <c r="F153" s="129" t="s">
        <v>171</v>
      </c>
      <c r="G153" s="130" t="s">
        <v>157</v>
      </c>
      <c r="H153" s="131">
        <v>12</v>
      </c>
      <c r="I153" s="132"/>
      <c r="J153" s="132">
        <f t="shared" si="0"/>
        <v>0</v>
      </c>
      <c r="K153" s="133"/>
      <c r="L153" s="28"/>
      <c r="M153" s="134" t="s">
        <v>1</v>
      </c>
      <c r="N153" s="135" t="s">
        <v>40</v>
      </c>
      <c r="O153" s="136">
        <v>0.753</v>
      </c>
      <c r="P153" s="136">
        <f t="shared" si="1"/>
        <v>9.0359999999999996</v>
      </c>
      <c r="Q153" s="136">
        <v>6.053E-2</v>
      </c>
      <c r="R153" s="136">
        <f t="shared" si="2"/>
        <v>0.72636000000000001</v>
      </c>
      <c r="S153" s="136">
        <v>0</v>
      </c>
      <c r="T153" s="137">
        <f t="shared" si="3"/>
        <v>0</v>
      </c>
      <c r="AR153" s="138" t="s">
        <v>129</v>
      </c>
      <c r="AT153" s="138" t="s">
        <v>125</v>
      </c>
      <c r="AU153" s="138" t="s">
        <v>83</v>
      </c>
      <c r="AY153" s="16" t="s">
        <v>124</v>
      </c>
      <c r="BE153" s="139">
        <f t="shared" si="4"/>
        <v>0</v>
      </c>
      <c r="BF153" s="139">
        <f t="shared" si="5"/>
        <v>0</v>
      </c>
      <c r="BG153" s="139">
        <f t="shared" si="6"/>
        <v>0</v>
      </c>
      <c r="BH153" s="139">
        <f t="shared" si="7"/>
        <v>0</v>
      </c>
      <c r="BI153" s="139">
        <f t="shared" si="8"/>
        <v>0</v>
      </c>
      <c r="BJ153" s="16" t="s">
        <v>83</v>
      </c>
      <c r="BK153" s="139">
        <f t="shared" si="9"/>
        <v>0</v>
      </c>
      <c r="BL153" s="16" t="s">
        <v>129</v>
      </c>
      <c r="BM153" s="138" t="s">
        <v>172</v>
      </c>
    </row>
    <row r="154" spans="2:65" s="1" customFormat="1" ht="24.2" customHeight="1">
      <c r="B154" s="126"/>
      <c r="C154" s="127" t="s">
        <v>150</v>
      </c>
      <c r="D154" s="127" t="s">
        <v>125</v>
      </c>
      <c r="E154" s="128" t="s">
        <v>173</v>
      </c>
      <c r="F154" s="129" t="s">
        <v>174</v>
      </c>
      <c r="G154" s="130" t="s">
        <v>175</v>
      </c>
      <c r="H154" s="131">
        <v>4</v>
      </c>
      <c r="I154" s="132"/>
      <c r="J154" s="132">
        <f t="shared" si="0"/>
        <v>0</v>
      </c>
      <c r="K154" s="133"/>
      <c r="L154" s="28"/>
      <c r="M154" s="134" t="s">
        <v>1</v>
      </c>
      <c r="N154" s="135" t="s">
        <v>40</v>
      </c>
      <c r="O154" s="136">
        <v>1.7629999999999999</v>
      </c>
      <c r="P154" s="136">
        <f t="shared" si="1"/>
        <v>7.0519999999999996</v>
      </c>
      <c r="Q154" s="136">
        <v>0</v>
      </c>
      <c r="R154" s="136">
        <f t="shared" si="2"/>
        <v>0</v>
      </c>
      <c r="S154" s="136">
        <v>0</v>
      </c>
      <c r="T154" s="137">
        <f t="shared" si="3"/>
        <v>0</v>
      </c>
      <c r="AR154" s="138" t="s">
        <v>129</v>
      </c>
      <c r="AT154" s="138" t="s">
        <v>125</v>
      </c>
      <c r="AU154" s="138" t="s">
        <v>83</v>
      </c>
      <c r="AY154" s="16" t="s">
        <v>124</v>
      </c>
      <c r="BE154" s="139">
        <f t="shared" si="4"/>
        <v>0</v>
      </c>
      <c r="BF154" s="139">
        <f t="shared" si="5"/>
        <v>0</v>
      </c>
      <c r="BG154" s="139">
        <f t="shared" si="6"/>
        <v>0</v>
      </c>
      <c r="BH154" s="139">
        <f t="shared" si="7"/>
        <v>0</v>
      </c>
      <c r="BI154" s="139">
        <f t="shared" si="8"/>
        <v>0</v>
      </c>
      <c r="BJ154" s="16" t="s">
        <v>83</v>
      </c>
      <c r="BK154" s="139">
        <f t="shared" si="9"/>
        <v>0</v>
      </c>
      <c r="BL154" s="16" t="s">
        <v>129</v>
      </c>
      <c r="BM154" s="138" t="s">
        <v>176</v>
      </c>
    </row>
    <row r="155" spans="2:65" s="1" customFormat="1" ht="24.2" customHeight="1">
      <c r="B155" s="126"/>
      <c r="C155" s="127" t="s">
        <v>177</v>
      </c>
      <c r="D155" s="127" t="s">
        <v>125</v>
      </c>
      <c r="E155" s="128" t="s">
        <v>178</v>
      </c>
      <c r="F155" s="129" t="s">
        <v>179</v>
      </c>
      <c r="G155" s="130" t="s">
        <v>175</v>
      </c>
      <c r="H155" s="131">
        <v>92.07</v>
      </c>
      <c r="I155" s="132"/>
      <c r="J155" s="132">
        <f t="shared" si="0"/>
        <v>0</v>
      </c>
      <c r="K155" s="133"/>
      <c r="L155" s="28"/>
      <c r="M155" s="134" t="s">
        <v>1</v>
      </c>
      <c r="N155" s="135" t="s">
        <v>40</v>
      </c>
      <c r="O155" s="136">
        <v>0.154</v>
      </c>
      <c r="P155" s="136">
        <f t="shared" si="1"/>
        <v>14.178779999999998</v>
      </c>
      <c r="Q155" s="136">
        <v>0</v>
      </c>
      <c r="R155" s="136">
        <f t="shared" si="2"/>
        <v>0</v>
      </c>
      <c r="S155" s="136">
        <v>0</v>
      </c>
      <c r="T155" s="137">
        <f t="shared" si="3"/>
        <v>0</v>
      </c>
      <c r="AR155" s="138" t="s">
        <v>129</v>
      </c>
      <c r="AT155" s="138" t="s">
        <v>125</v>
      </c>
      <c r="AU155" s="138" t="s">
        <v>83</v>
      </c>
      <c r="AY155" s="16" t="s">
        <v>124</v>
      </c>
      <c r="BE155" s="139">
        <f t="shared" si="4"/>
        <v>0</v>
      </c>
      <c r="BF155" s="139">
        <f t="shared" si="5"/>
        <v>0</v>
      </c>
      <c r="BG155" s="139">
        <f t="shared" si="6"/>
        <v>0</v>
      </c>
      <c r="BH155" s="139">
        <f t="shared" si="7"/>
        <v>0</v>
      </c>
      <c r="BI155" s="139">
        <f t="shared" si="8"/>
        <v>0</v>
      </c>
      <c r="BJ155" s="16" t="s">
        <v>83</v>
      </c>
      <c r="BK155" s="139">
        <f t="shared" si="9"/>
        <v>0</v>
      </c>
      <c r="BL155" s="16" t="s">
        <v>129</v>
      </c>
      <c r="BM155" s="138" t="s">
        <v>180</v>
      </c>
    </row>
    <row r="156" spans="2:65" s="1" customFormat="1" ht="24.2" customHeight="1">
      <c r="B156" s="126"/>
      <c r="C156" s="127" t="s">
        <v>154</v>
      </c>
      <c r="D156" s="127" t="s">
        <v>125</v>
      </c>
      <c r="E156" s="128" t="s">
        <v>181</v>
      </c>
      <c r="F156" s="129" t="s">
        <v>182</v>
      </c>
      <c r="G156" s="130" t="s">
        <v>175</v>
      </c>
      <c r="H156" s="131">
        <v>92.07</v>
      </c>
      <c r="I156" s="132"/>
      <c r="J156" s="132">
        <f t="shared" si="0"/>
        <v>0</v>
      </c>
      <c r="K156" s="133"/>
      <c r="L156" s="28"/>
      <c r="M156" s="134" t="s">
        <v>1</v>
      </c>
      <c r="N156" s="135" t="s">
        <v>40</v>
      </c>
      <c r="O156" s="136">
        <v>0</v>
      </c>
      <c r="P156" s="136">
        <f t="shared" si="1"/>
        <v>0</v>
      </c>
      <c r="Q156" s="136">
        <v>0</v>
      </c>
      <c r="R156" s="136">
        <f t="shared" si="2"/>
        <v>0</v>
      </c>
      <c r="S156" s="136">
        <v>0</v>
      </c>
      <c r="T156" s="137">
        <f t="shared" si="3"/>
        <v>0</v>
      </c>
      <c r="AR156" s="138" t="s">
        <v>129</v>
      </c>
      <c r="AT156" s="138" t="s">
        <v>125</v>
      </c>
      <c r="AU156" s="138" t="s">
        <v>83</v>
      </c>
      <c r="AY156" s="16" t="s">
        <v>124</v>
      </c>
      <c r="BE156" s="139">
        <f t="shared" si="4"/>
        <v>0</v>
      </c>
      <c r="BF156" s="139">
        <f t="shared" si="5"/>
        <v>0</v>
      </c>
      <c r="BG156" s="139">
        <f t="shared" si="6"/>
        <v>0</v>
      </c>
      <c r="BH156" s="139">
        <f t="shared" si="7"/>
        <v>0</v>
      </c>
      <c r="BI156" s="139">
        <f t="shared" si="8"/>
        <v>0</v>
      </c>
      <c r="BJ156" s="16" t="s">
        <v>83</v>
      </c>
      <c r="BK156" s="139">
        <f t="shared" si="9"/>
        <v>0</v>
      </c>
      <c r="BL156" s="16" t="s">
        <v>129</v>
      </c>
      <c r="BM156" s="138" t="s">
        <v>183</v>
      </c>
    </row>
    <row r="157" spans="2:65" s="12" customFormat="1" ht="11.25">
      <c r="B157" s="140"/>
      <c r="D157" s="141" t="s">
        <v>130</v>
      </c>
      <c r="E157" s="142" t="s">
        <v>1</v>
      </c>
      <c r="F157" s="143" t="s">
        <v>184</v>
      </c>
      <c r="H157" s="144">
        <v>92.07</v>
      </c>
      <c r="L157" s="140"/>
      <c r="M157" s="145"/>
      <c r="T157" s="146"/>
      <c r="AT157" s="142" t="s">
        <v>130</v>
      </c>
      <c r="AU157" s="142" t="s">
        <v>83</v>
      </c>
      <c r="AV157" s="12" t="s">
        <v>85</v>
      </c>
      <c r="AW157" s="12" t="s">
        <v>32</v>
      </c>
      <c r="AX157" s="12" t="s">
        <v>75</v>
      </c>
      <c r="AY157" s="142" t="s">
        <v>124</v>
      </c>
    </row>
    <row r="158" spans="2:65" s="13" customFormat="1" ht="11.25">
      <c r="B158" s="147"/>
      <c r="D158" s="141" t="s">
        <v>130</v>
      </c>
      <c r="E158" s="148" t="s">
        <v>1</v>
      </c>
      <c r="F158" s="149" t="s">
        <v>132</v>
      </c>
      <c r="H158" s="150">
        <v>92.07</v>
      </c>
      <c r="L158" s="147"/>
      <c r="M158" s="151"/>
      <c r="T158" s="152"/>
      <c r="AT158" s="148" t="s">
        <v>130</v>
      </c>
      <c r="AU158" s="148" t="s">
        <v>83</v>
      </c>
      <c r="AV158" s="13" t="s">
        <v>129</v>
      </c>
      <c r="AW158" s="13" t="s">
        <v>32</v>
      </c>
      <c r="AX158" s="13" t="s">
        <v>83</v>
      </c>
      <c r="AY158" s="148" t="s">
        <v>124</v>
      </c>
    </row>
    <row r="159" spans="2:65" s="1" customFormat="1" ht="16.5" customHeight="1">
      <c r="B159" s="126"/>
      <c r="C159" s="127" t="s">
        <v>9</v>
      </c>
      <c r="D159" s="127" t="s">
        <v>125</v>
      </c>
      <c r="E159" s="128" t="s">
        <v>185</v>
      </c>
      <c r="F159" s="129" t="s">
        <v>186</v>
      </c>
      <c r="G159" s="130" t="s">
        <v>175</v>
      </c>
      <c r="H159" s="131">
        <v>4.5</v>
      </c>
      <c r="I159" s="132"/>
      <c r="J159" s="132">
        <f>ROUND(I159*H159,2)</f>
        <v>0</v>
      </c>
      <c r="K159" s="133"/>
      <c r="L159" s="28"/>
      <c r="M159" s="134" t="s">
        <v>1</v>
      </c>
      <c r="N159" s="135" t="s">
        <v>40</v>
      </c>
      <c r="O159" s="136">
        <v>0</v>
      </c>
      <c r="P159" s="136">
        <f>O159*H159</f>
        <v>0</v>
      </c>
      <c r="Q159" s="136">
        <v>0</v>
      </c>
      <c r="R159" s="136">
        <f>Q159*H159</f>
        <v>0</v>
      </c>
      <c r="S159" s="136">
        <v>0</v>
      </c>
      <c r="T159" s="137">
        <f>S159*H159</f>
        <v>0</v>
      </c>
      <c r="AR159" s="138" t="s">
        <v>129</v>
      </c>
      <c r="AT159" s="138" t="s">
        <v>125</v>
      </c>
      <c r="AU159" s="138" t="s">
        <v>83</v>
      </c>
      <c r="AY159" s="16" t="s">
        <v>124</v>
      </c>
      <c r="BE159" s="139">
        <f>IF(N159="základní",J159,0)</f>
        <v>0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6" t="s">
        <v>83</v>
      </c>
      <c r="BK159" s="139">
        <f>ROUND(I159*H159,2)</f>
        <v>0</v>
      </c>
      <c r="BL159" s="16" t="s">
        <v>129</v>
      </c>
      <c r="BM159" s="138" t="s">
        <v>187</v>
      </c>
    </row>
    <row r="160" spans="2:65" s="14" customFormat="1" ht="11.25">
      <c r="B160" s="153"/>
      <c r="D160" s="141" t="s">
        <v>130</v>
      </c>
      <c r="E160" s="154" t="s">
        <v>1</v>
      </c>
      <c r="F160" s="155" t="s">
        <v>188</v>
      </c>
      <c r="H160" s="154" t="s">
        <v>1</v>
      </c>
      <c r="L160" s="153"/>
      <c r="M160" s="156"/>
      <c r="T160" s="157"/>
      <c r="AT160" s="154" t="s">
        <v>130</v>
      </c>
      <c r="AU160" s="154" t="s">
        <v>83</v>
      </c>
      <c r="AV160" s="14" t="s">
        <v>83</v>
      </c>
      <c r="AW160" s="14" t="s">
        <v>32</v>
      </c>
      <c r="AX160" s="14" t="s">
        <v>75</v>
      </c>
      <c r="AY160" s="154" t="s">
        <v>124</v>
      </c>
    </row>
    <row r="161" spans="2:65" s="12" customFormat="1" ht="11.25">
      <c r="B161" s="140"/>
      <c r="D161" s="141" t="s">
        <v>130</v>
      </c>
      <c r="E161" s="142" t="s">
        <v>1</v>
      </c>
      <c r="F161" s="143" t="s">
        <v>189</v>
      </c>
      <c r="H161" s="144">
        <v>4.5</v>
      </c>
      <c r="L161" s="140"/>
      <c r="M161" s="145"/>
      <c r="T161" s="146"/>
      <c r="AT161" s="142" t="s">
        <v>130</v>
      </c>
      <c r="AU161" s="142" t="s">
        <v>83</v>
      </c>
      <c r="AV161" s="12" t="s">
        <v>85</v>
      </c>
      <c r="AW161" s="12" t="s">
        <v>32</v>
      </c>
      <c r="AX161" s="12" t="s">
        <v>75</v>
      </c>
      <c r="AY161" s="142" t="s">
        <v>124</v>
      </c>
    </row>
    <row r="162" spans="2:65" s="13" customFormat="1" ht="11.25">
      <c r="B162" s="147"/>
      <c r="D162" s="141" t="s">
        <v>130</v>
      </c>
      <c r="E162" s="148" t="s">
        <v>1</v>
      </c>
      <c r="F162" s="149" t="s">
        <v>132</v>
      </c>
      <c r="H162" s="150">
        <v>4.5</v>
      </c>
      <c r="L162" s="147"/>
      <c r="M162" s="151"/>
      <c r="T162" s="152"/>
      <c r="AT162" s="148" t="s">
        <v>130</v>
      </c>
      <c r="AU162" s="148" t="s">
        <v>83</v>
      </c>
      <c r="AV162" s="13" t="s">
        <v>129</v>
      </c>
      <c r="AW162" s="13" t="s">
        <v>32</v>
      </c>
      <c r="AX162" s="13" t="s">
        <v>83</v>
      </c>
      <c r="AY162" s="148" t="s">
        <v>124</v>
      </c>
    </row>
    <row r="163" spans="2:65" s="1" customFormat="1" ht="24.2" customHeight="1">
      <c r="B163" s="126"/>
      <c r="C163" s="127" t="s">
        <v>190</v>
      </c>
      <c r="D163" s="127" t="s">
        <v>125</v>
      </c>
      <c r="E163" s="128" t="s">
        <v>191</v>
      </c>
      <c r="F163" s="129" t="s">
        <v>192</v>
      </c>
      <c r="G163" s="130" t="s">
        <v>128</v>
      </c>
      <c r="H163" s="131">
        <v>53.52</v>
      </c>
      <c r="I163" s="132"/>
      <c r="J163" s="132">
        <f>ROUND(I163*H163,2)</f>
        <v>0</v>
      </c>
      <c r="K163" s="133"/>
      <c r="L163" s="28"/>
      <c r="M163" s="134" t="s">
        <v>1</v>
      </c>
      <c r="N163" s="135" t="s">
        <v>40</v>
      </c>
      <c r="O163" s="136">
        <v>0.23599999999999999</v>
      </c>
      <c r="P163" s="136">
        <f>O163*H163</f>
        <v>12.63072</v>
      </c>
      <c r="Q163" s="136">
        <v>8.4000000000000003E-4</v>
      </c>
      <c r="R163" s="136">
        <f>Q163*H163</f>
        <v>4.4956800000000005E-2</v>
      </c>
      <c r="S163" s="136">
        <v>0</v>
      </c>
      <c r="T163" s="137">
        <f>S163*H163</f>
        <v>0</v>
      </c>
      <c r="AR163" s="138" t="s">
        <v>129</v>
      </c>
      <c r="AT163" s="138" t="s">
        <v>125</v>
      </c>
      <c r="AU163" s="138" t="s">
        <v>83</v>
      </c>
      <c r="AY163" s="16" t="s">
        <v>124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6" t="s">
        <v>83</v>
      </c>
      <c r="BK163" s="139">
        <f>ROUND(I163*H163,2)</f>
        <v>0</v>
      </c>
      <c r="BL163" s="16" t="s">
        <v>129</v>
      </c>
      <c r="BM163" s="138" t="s">
        <v>193</v>
      </c>
    </row>
    <row r="164" spans="2:65" s="12" customFormat="1" ht="11.25">
      <c r="B164" s="140"/>
      <c r="D164" s="141" t="s">
        <v>130</v>
      </c>
      <c r="E164" s="142" t="s">
        <v>1</v>
      </c>
      <c r="F164" s="143" t="s">
        <v>194</v>
      </c>
      <c r="H164" s="144">
        <v>53.52</v>
      </c>
      <c r="L164" s="140"/>
      <c r="M164" s="145"/>
      <c r="T164" s="146"/>
      <c r="AT164" s="142" t="s">
        <v>130</v>
      </c>
      <c r="AU164" s="142" t="s">
        <v>83</v>
      </c>
      <c r="AV164" s="12" t="s">
        <v>85</v>
      </c>
      <c r="AW164" s="12" t="s">
        <v>32</v>
      </c>
      <c r="AX164" s="12" t="s">
        <v>75</v>
      </c>
      <c r="AY164" s="142" t="s">
        <v>124</v>
      </c>
    </row>
    <row r="165" spans="2:65" s="13" customFormat="1" ht="11.25">
      <c r="B165" s="147"/>
      <c r="D165" s="141" t="s">
        <v>130</v>
      </c>
      <c r="E165" s="148" t="s">
        <v>1</v>
      </c>
      <c r="F165" s="149" t="s">
        <v>132</v>
      </c>
      <c r="H165" s="150">
        <v>53.52</v>
      </c>
      <c r="L165" s="147"/>
      <c r="M165" s="151"/>
      <c r="T165" s="152"/>
      <c r="AT165" s="148" t="s">
        <v>130</v>
      </c>
      <c r="AU165" s="148" t="s">
        <v>83</v>
      </c>
      <c r="AV165" s="13" t="s">
        <v>129</v>
      </c>
      <c r="AW165" s="13" t="s">
        <v>32</v>
      </c>
      <c r="AX165" s="13" t="s">
        <v>83</v>
      </c>
      <c r="AY165" s="148" t="s">
        <v>124</v>
      </c>
    </row>
    <row r="166" spans="2:65" s="1" customFormat="1" ht="24.2" customHeight="1">
      <c r="B166" s="126"/>
      <c r="C166" s="127" t="s">
        <v>195</v>
      </c>
      <c r="D166" s="127" t="s">
        <v>125</v>
      </c>
      <c r="E166" s="128" t="s">
        <v>196</v>
      </c>
      <c r="F166" s="129" t="s">
        <v>197</v>
      </c>
      <c r="G166" s="130" t="s">
        <v>128</v>
      </c>
      <c r="H166" s="131">
        <v>53.52</v>
      </c>
      <c r="I166" s="132"/>
      <c r="J166" s="132">
        <f t="shared" ref="J166:J172" si="10">ROUND(I166*H166,2)</f>
        <v>0</v>
      </c>
      <c r="K166" s="133"/>
      <c r="L166" s="28"/>
      <c r="M166" s="134" t="s">
        <v>1</v>
      </c>
      <c r="N166" s="135" t="s">
        <v>40</v>
      </c>
      <c r="O166" s="136">
        <v>0.216</v>
      </c>
      <c r="P166" s="136">
        <f t="shared" ref="P166:P172" si="11">O166*H166</f>
        <v>11.560320000000001</v>
      </c>
      <c r="Q166" s="136">
        <v>0</v>
      </c>
      <c r="R166" s="136">
        <f t="shared" ref="R166:R172" si="12">Q166*H166</f>
        <v>0</v>
      </c>
      <c r="S166" s="136">
        <v>0</v>
      </c>
      <c r="T166" s="137">
        <f t="shared" ref="T166:T172" si="13">S166*H166</f>
        <v>0</v>
      </c>
      <c r="AR166" s="138" t="s">
        <v>129</v>
      </c>
      <c r="AT166" s="138" t="s">
        <v>125</v>
      </c>
      <c r="AU166" s="138" t="s">
        <v>83</v>
      </c>
      <c r="AY166" s="16" t="s">
        <v>124</v>
      </c>
      <c r="BE166" s="139">
        <f t="shared" ref="BE166:BE172" si="14">IF(N166="základní",J166,0)</f>
        <v>0</v>
      </c>
      <c r="BF166" s="139">
        <f t="shared" ref="BF166:BF172" si="15">IF(N166="snížená",J166,0)</f>
        <v>0</v>
      </c>
      <c r="BG166" s="139">
        <f t="shared" ref="BG166:BG172" si="16">IF(N166="zákl. přenesená",J166,0)</f>
        <v>0</v>
      </c>
      <c r="BH166" s="139">
        <f t="shared" ref="BH166:BH172" si="17">IF(N166="sníž. přenesená",J166,0)</f>
        <v>0</v>
      </c>
      <c r="BI166" s="139">
        <f t="shared" ref="BI166:BI172" si="18">IF(N166="nulová",J166,0)</f>
        <v>0</v>
      </c>
      <c r="BJ166" s="16" t="s">
        <v>83</v>
      </c>
      <c r="BK166" s="139">
        <f t="shared" ref="BK166:BK172" si="19">ROUND(I166*H166,2)</f>
        <v>0</v>
      </c>
      <c r="BL166" s="16" t="s">
        <v>129</v>
      </c>
      <c r="BM166" s="138" t="s">
        <v>198</v>
      </c>
    </row>
    <row r="167" spans="2:65" s="1" customFormat="1" ht="24.2" customHeight="1">
      <c r="B167" s="126"/>
      <c r="C167" s="127" t="s">
        <v>158</v>
      </c>
      <c r="D167" s="127" t="s">
        <v>125</v>
      </c>
      <c r="E167" s="128" t="s">
        <v>199</v>
      </c>
      <c r="F167" s="129" t="s">
        <v>200</v>
      </c>
      <c r="G167" s="130" t="s">
        <v>175</v>
      </c>
      <c r="H167" s="131">
        <v>92.07</v>
      </c>
      <c r="I167" s="132"/>
      <c r="J167" s="132">
        <f t="shared" si="10"/>
        <v>0</v>
      </c>
      <c r="K167" s="133"/>
      <c r="L167" s="28"/>
      <c r="M167" s="134" t="s">
        <v>1</v>
      </c>
      <c r="N167" s="135" t="s">
        <v>40</v>
      </c>
      <c r="O167" s="136">
        <v>0.34499999999999997</v>
      </c>
      <c r="P167" s="136">
        <f t="shared" si="11"/>
        <v>31.764149999999994</v>
      </c>
      <c r="Q167" s="136">
        <v>0</v>
      </c>
      <c r="R167" s="136">
        <f t="shared" si="12"/>
        <v>0</v>
      </c>
      <c r="S167" s="136">
        <v>0</v>
      </c>
      <c r="T167" s="137">
        <f t="shared" si="13"/>
        <v>0</v>
      </c>
      <c r="AR167" s="138" t="s">
        <v>129</v>
      </c>
      <c r="AT167" s="138" t="s">
        <v>125</v>
      </c>
      <c r="AU167" s="138" t="s">
        <v>83</v>
      </c>
      <c r="AY167" s="16" t="s">
        <v>124</v>
      </c>
      <c r="BE167" s="139">
        <f t="shared" si="14"/>
        <v>0</v>
      </c>
      <c r="BF167" s="139">
        <f t="shared" si="15"/>
        <v>0</v>
      </c>
      <c r="BG167" s="139">
        <f t="shared" si="16"/>
        <v>0</v>
      </c>
      <c r="BH167" s="139">
        <f t="shared" si="17"/>
        <v>0</v>
      </c>
      <c r="BI167" s="139">
        <f t="shared" si="18"/>
        <v>0</v>
      </c>
      <c r="BJ167" s="16" t="s">
        <v>83</v>
      </c>
      <c r="BK167" s="139">
        <f t="shared" si="19"/>
        <v>0</v>
      </c>
      <c r="BL167" s="16" t="s">
        <v>129</v>
      </c>
      <c r="BM167" s="138" t="s">
        <v>201</v>
      </c>
    </row>
    <row r="168" spans="2:65" s="1" customFormat="1" ht="24.2" customHeight="1">
      <c r="B168" s="126"/>
      <c r="C168" s="127" t="s">
        <v>202</v>
      </c>
      <c r="D168" s="127" t="s">
        <v>125</v>
      </c>
      <c r="E168" s="128" t="s">
        <v>203</v>
      </c>
      <c r="F168" s="129" t="s">
        <v>204</v>
      </c>
      <c r="G168" s="130" t="s">
        <v>175</v>
      </c>
      <c r="H168" s="131">
        <v>92.07</v>
      </c>
      <c r="I168" s="132"/>
      <c r="J168" s="132">
        <f t="shared" si="10"/>
        <v>0</v>
      </c>
      <c r="K168" s="133"/>
      <c r="L168" s="28"/>
      <c r="M168" s="134" t="s">
        <v>1</v>
      </c>
      <c r="N168" s="135" t="s">
        <v>40</v>
      </c>
      <c r="O168" s="136">
        <v>8.6999999999999994E-2</v>
      </c>
      <c r="P168" s="136">
        <f t="shared" si="11"/>
        <v>8.0100899999999982</v>
      </c>
      <c r="Q168" s="136">
        <v>0</v>
      </c>
      <c r="R168" s="136">
        <f t="shared" si="12"/>
        <v>0</v>
      </c>
      <c r="S168" s="136">
        <v>0</v>
      </c>
      <c r="T168" s="137">
        <f t="shared" si="13"/>
        <v>0</v>
      </c>
      <c r="AR168" s="138" t="s">
        <v>129</v>
      </c>
      <c r="AT168" s="138" t="s">
        <v>125</v>
      </c>
      <c r="AU168" s="138" t="s">
        <v>83</v>
      </c>
      <c r="AY168" s="16" t="s">
        <v>124</v>
      </c>
      <c r="BE168" s="139">
        <f t="shared" si="14"/>
        <v>0</v>
      </c>
      <c r="BF168" s="139">
        <f t="shared" si="15"/>
        <v>0</v>
      </c>
      <c r="BG168" s="139">
        <f t="shared" si="16"/>
        <v>0</v>
      </c>
      <c r="BH168" s="139">
        <f t="shared" si="17"/>
        <v>0</v>
      </c>
      <c r="BI168" s="139">
        <f t="shared" si="18"/>
        <v>0</v>
      </c>
      <c r="BJ168" s="16" t="s">
        <v>83</v>
      </c>
      <c r="BK168" s="139">
        <f t="shared" si="19"/>
        <v>0</v>
      </c>
      <c r="BL168" s="16" t="s">
        <v>129</v>
      </c>
      <c r="BM168" s="138" t="s">
        <v>205</v>
      </c>
    </row>
    <row r="169" spans="2:65" s="1" customFormat="1" ht="24.2" customHeight="1">
      <c r="B169" s="126"/>
      <c r="C169" s="127" t="s">
        <v>164</v>
      </c>
      <c r="D169" s="127" t="s">
        <v>125</v>
      </c>
      <c r="E169" s="128" t="s">
        <v>206</v>
      </c>
      <c r="F169" s="129" t="s">
        <v>207</v>
      </c>
      <c r="G169" s="130" t="s">
        <v>175</v>
      </c>
      <c r="H169" s="131">
        <v>92.07</v>
      </c>
      <c r="I169" s="132"/>
      <c r="J169" s="132">
        <f t="shared" si="10"/>
        <v>0</v>
      </c>
      <c r="K169" s="133"/>
      <c r="L169" s="28"/>
      <c r="M169" s="134" t="s">
        <v>1</v>
      </c>
      <c r="N169" s="135" t="s">
        <v>40</v>
      </c>
      <c r="O169" s="136">
        <v>1.0999999999999999E-2</v>
      </c>
      <c r="P169" s="136">
        <f t="shared" si="11"/>
        <v>1.0127699999999999</v>
      </c>
      <c r="Q169" s="136">
        <v>0</v>
      </c>
      <c r="R169" s="136">
        <f t="shared" si="12"/>
        <v>0</v>
      </c>
      <c r="S169" s="136">
        <v>0</v>
      </c>
      <c r="T169" s="137">
        <f t="shared" si="13"/>
        <v>0</v>
      </c>
      <c r="AR169" s="138" t="s">
        <v>129</v>
      </c>
      <c r="AT169" s="138" t="s">
        <v>125</v>
      </c>
      <c r="AU169" s="138" t="s">
        <v>83</v>
      </c>
      <c r="AY169" s="16" t="s">
        <v>124</v>
      </c>
      <c r="BE169" s="139">
        <f t="shared" si="14"/>
        <v>0</v>
      </c>
      <c r="BF169" s="139">
        <f t="shared" si="15"/>
        <v>0</v>
      </c>
      <c r="BG169" s="139">
        <f t="shared" si="16"/>
        <v>0</v>
      </c>
      <c r="BH169" s="139">
        <f t="shared" si="17"/>
        <v>0</v>
      </c>
      <c r="BI169" s="139">
        <f t="shared" si="18"/>
        <v>0</v>
      </c>
      <c r="BJ169" s="16" t="s">
        <v>83</v>
      </c>
      <c r="BK169" s="139">
        <f t="shared" si="19"/>
        <v>0</v>
      </c>
      <c r="BL169" s="16" t="s">
        <v>129</v>
      </c>
      <c r="BM169" s="138" t="s">
        <v>208</v>
      </c>
    </row>
    <row r="170" spans="2:65" s="1" customFormat="1" ht="16.5" customHeight="1">
      <c r="B170" s="126"/>
      <c r="C170" s="127" t="s">
        <v>7</v>
      </c>
      <c r="D170" s="127" t="s">
        <v>125</v>
      </c>
      <c r="E170" s="128" t="s">
        <v>209</v>
      </c>
      <c r="F170" s="129" t="s">
        <v>210</v>
      </c>
      <c r="G170" s="130" t="s">
        <v>175</v>
      </c>
      <c r="H170" s="131">
        <v>92.07</v>
      </c>
      <c r="I170" s="132"/>
      <c r="J170" s="132">
        <f t="shared" si="10"/>
        <v>0</v>
      </c>
      <c r="K170" s="133"/>
      <c r="L170" s="28"/>
      <c r="M170" s="134" t="s">
        <v>1</v>
      </c>
      <c r="N170" s="135" t="s">
        <v>40</v>
      </c>
      <c r="O170" s="136">
        <v>3.1E-2</v>
      </c>
      <c r="P170" s="136">
        <f t="shared" si="11"/>
        <v>2.8541699999999999</v>
      </c>
      <c r="Q170" s="136">
        <v>0</v>
      </c>
      <c r="R170" s="136">
        <f t="shared" si="12"/>
        <v>0</v>
      </c>
      <c r="S170" s="136">
        <v>0</v>
      </c>
      <c r="T170" s="137">
        <f t="shared" si="13"/>
        <v>0</v>
      </c>
      <c r="AR170" s="138" t="s">
        <v>129</v>
      </c>
      <c r="AT170" s="138" t="s">
        <v>125</v>
      </c>
      <c r="AU170" s="138" t="s">
        <v>83</v>
      </c>
      <c r="AY170" s="16" t="s">
        <v>124</v>
      </c>
      <c r="BE170" s="139">
        <f t="shared" si="14"/>
        <v>0</v>
      </c>
      <c r="BF170" s="139">
        <f t="shared" si="15"/>
        <v>0</v>
      </c>
      <c r="BG170" s="139">
        <f t="shared" si="16"/>
        <v>0</v>
      </c>
      <c r="BH170" s="139">
        <f t="shared" si="17"/>
        <v>0</v>
      </c>
      <c r="BI170" s="139">
        <f t="shared" si="18"/>
        <v>0</v>
      </c>
      <c r="BJ170" s="16" t="s">
        <v>83</v>
      </c>
      <c r="BK170" s="139">
        <f t="shared" si="19"/>
        <v>0</v>
      </c>
      <c r="BL170" s="16" t="s">
        <v>129</v>
      </c>
      <c r="BM170" s="138" t="s">
        <v>211</v>
      </c>
    </row>
    <row r="171" spans="2:65" s="1" customFormat="1" ht="24.2" customHeight="1">
      <c r="B171" s="126"/>
      <c r="C171" s="127" t="s">
        <v>168</v>
      </c>
      <c r="D171" s="127" t="s">
        <v>125</v>
      </c>
      <c r="E171" s="128" t="s">
        <v>212</v>
      </c>
      <c r="F171" s="129" t="s">
        <v>213</v>
      </c>
      <c r="G171" s="130" t="s">
        <v>175</v>
      </c>
      <c r="H171" s="131">
        <v>91.1</v>
      </c>
      <c r="I171" s="132"/>
      <c r="J171" s="132">
        <f t="shared" si="10"/>
        <v>0</v>
      </c>
      <c r="K171" s="133"/>
      <c r="L171" s="28"/>
      <c r="M171" s="134" t="s">
        <v>1</v>
      </c>
      <c r="N171" s="135" t="s">
        <v>40</v>
      </c>
      <c r="O171" s="136">
        <v>0.32800000000000001</v>
      </c>
      <c r="P171" s="136">
        <f t="shared" si="11"/>
        <v>29.880800000000001</v>
      </c>
      <c r="Q171" s="136">
        <v>0</v>
      </c>
      <c r="R171" s="136">
        <f t="shared" si="12"/>
        <v>0</v>
      </c>
      <c r="S171" s="136">
        <v>0</v>
      </c>
      <c r="T171" s="137">
        <f t="shared" si="13"/>
        <v>0</v>
      </c>
      <c r="AR171" s="138" t="s">
        <v>129</v>
      </c>
      <c r="AT171" s="138" t="s">
        <v>125</v>
      </c>
      <c r="AU171" s="138" t="s">
        <v>83</v>
      </c>
      <c r="AY171" s="16" t="s">
        <v>124</v>
      </c>
      <c r="BE171" s="139">
        <f t="shared" si="14"/>
        <v>0</v>
      </c>
      <c r="BF171" s="139">
        <f t="shared" si="15"/>
        <v>0</v>
      </c>
      <c r="BG171" s="139">
        <f t="shared" si="16"/>
        <v>0</v>
      </c>
      <c r="BH171" s="139">
        <f t="shared" si="17"/>
        <v>0</v>
      </c>
      <c r="BI171" s="139">
        <f t="shared" si="18"/>
        <v>0</v>
      </c>
      <c r="BJ171" s="16" t="s">
        <v>83</v>
      </c>
      <c r="BK171" s="139">
        <f t="shared" si="19"/>
        <v>0</v>
      </c>
      <c r="BL171" s="16" t="s">
        <v>129</v>
      </c>
      <c r="BM171" s="138" t="s">
        <v>214</v>
      </c>
    </row>
    <row r="172" spans="2:65" s="1" customFormat="1" ht="16.5" customHeight="1">
      <c r="B172" s="126"/>
      <c r="C172" s="127" t="s">
        <v>215</v>
      </c>
      <c r="D172" s="127" t="s">
        <v>125</v>
      </c>
      <c r="E172" s="128" t="s">
        <v>216</v>
      </c>
      <c r="F172" s="129" t="s">
        <v>217</v>
      </c>
      <c r="G172" s="130" t="s">
        <v>175</v>
      </c>
      <c r="H172" s="131">
        <v>26.73</v>
      </c>
      <c r="I172" s="132"/>
      <c r="J172" s="132">
        <f t="shared" si="10"/>
        <v>0</v>
      </c>
      <c r="K172" s="133"/>
      <c r="L172" s="28"/>
      <c r="M172" s="134" t="s">
        <v>1</v>
      </c>
      <c r="N172" s="135" t="s">
        <v>40</v>
      </c>
      <c r="O172" s="136">
        <v>1.587</v>
      </c>
      <c r="P172" s="136">
        <f t="shared" si="11"/>
        <v>42.42051</v>
      </c>
      <c r="Q172" s="136">
        <v>0</v>
      </c>
      <c r="R172" s="136">
        <f t="shared" si="12"/>
        <v>0</v>
      </c>
      <c r="S172" s="136">
        <v>0</v>
      </c>
      <c r="T172" s="137">
        <f t="shared" si="13"/>
        <v>0</v>
      </c>
      <c r="AR172" s="138" t="s">
        <v>129</v>
      </c>
      <c r="AT172" s="138" t="s">
        <v>125</v>
      </c>
      <c r="AU172" s="138" t="s">
        <v>83</v>
      </c>
      <c r="AY172" s="16" t="s">
        <v>124</v>
      </c>
      <c r="BE172" s="139">
        <f t="shared" si="14"/>
        <v>0</v>
      </c>
      <c r="BF172" s="139">
        <f t="shared" si="15"/>
        <v>0</v>
      </c>
      <c r="BG172" s="139">
        <f t="shared" si="16"/>
        <v>0</v>
      </c>
      <c r="BH172" s="139">
        <f t="shared" si="17"/>
        <v>0</v>
      </c>
      <c r="BI172" s="139">
        <f t="shared" si="18"/>
        <v>0</v>
      </c>
      <c r="BJ172" s="16" t="s">
        <v>83</v>
      </c>
      <c r="BK172" s="139">
        <f t="shared" si="19"/>
        <v>0</v>
      </c>
      <c r="BL172" s="16" t="s">
        <v>129</v>
      </c>
      <c r="BM172" s="138" t="s">
        <v>218</v>
      </c>
    </row>
    <row r="173" spans="2:65" s="12" customFormat="1" ht="11.25">
      <c r="B173" s="140"/>
      <c r="D173" s="141" t="s">
        <v>130</v>
      </c>
      <c r="E173" s="142" t="s">
        <v>1</v>
      </c>
      <c r="F173" s="143" t="s">
        <v>219</v>
      </c>
      <c r="H173" s="144">
        <v>26.73</v>
      </c>
      <c r="L173" s="140"/>
      <c r="M173" s="145"/>
      <c r="T173" s="146"/>
      <c r="AT173" s="142" t="s">
        <v>130</v>
      </c>
      <c r="AU173" s="142" t="s">
        <v>83</v>
      </c>
      <c r="AV173" s="12" t="s">
        <v>85</v>
      </c>
      <c r="AW173" s="12" t="s">
        <v>32</v>
      </c>
      <c r="AX173" s="12" t="s">
        <v>75</v>
      </c>
      <c r="AY173" s="142" t="s">
        <v>124</v>
      </c>
    </row>
    <row r="174" spans="2:65" s="13" customFormat="1" ht="11.25">
      <c r="B174" s="147"/>
      <c r="D174" s="141" t="s">
        <v>130</v>
      </c>
      <c r="E174" s="148" t="s">
        <v>1</v>
      </c>
      <c r="F174" s="149" t="s">
        <v>132</v>
      </c>
      <c r="H174" s="150">
        <v>26.73</v>
      </c>
      <c r="L174" s="147"/>
      <c r="M174" s="151"/>
      <c r="T174" s="152"/>
      <c r="AT174" s="148" t="s">
        <v>130</v>
      </c>
      <c r="AU174" s="148" t="s">
        <v>83</v>
      </c>
      <c r="AV174" s="13" t="s">
        <v>129</v>
      </c>
      <c r="AW174" s="13" t="s">
        <v>32</v>
      </c>
      <c r="AX174" s="13" t="s">
        <v>83</v>
      </c>
      <c r="AY174" s="148" t="s">
        <v>124</v>
      </c>
    </row>
    <row r="175" spans="2:65" s="1" customFormat="1" ht="16.5" customHeight="1">
      <c r="B175" s="126"/>
      <c r="C175" s="127" t="s">
        <v>172</v>
      </c>
      <c r="D175" s="127" t="s">
        <v>125</v>
      </c>
      <c r="E175" s="128" t="s">
        <v>220</v>
      </c>
      <c r="F175" s="129" t="s">
        <v>221</v>
      </c>
      <c r="G175" s="130" t="s">
        <v>175</v>
      </c>
      <c r="H175" s="131">
        <v>26.73</v>
      </c>
      <c r="I175" s="132"/>
      <c r="J175" s="132">
        <f>ROUND(I175*H175,2)</f>
        <v>0</v>
      </c>
      <c r="K175" s="133"/>
      <c r="L175" s="28"/>
      <c r="M175" s="134" t="s">
        <v>1</v>
      </c>
      <c r="N175" s="135" t="s">
        <v>40</v>
      </c>
      <c r="O175" s="136">
        <v>0.94</v>
      </c>
      <c r="P175" s="136">
        <f>O175*H175</f>
        <v>25.126199999999997</v>
      </c>
      <c r="Q175" s="136">
        <v>0</v>
      </c>
      <c r="R175" s="136">
        <f>Q175*H175</f>
        <v>0</v>
      </c>
      <c r="S175" s="136">
        <v>0</v>
      </c>
      <c r="T175" s="137">
        <f>S175*H175</f>
        <v>0</v>
      </c>
      <c r="AR175" s="138" t="s">
        <v>129</v>
      </c>
      <c r="AT175" s="138" t="s">
        <v>125</v>
      </c>
      <c r="AU175" s="138" t="s">
        <v>83</v>
      </c>
      <c r="AY175" s="16" t="s">
        <v>124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6" t="s">
        <v>83</v>
      </c>
      <c r="BK175" s="139">
        <f>ROUND(I175*H175,2)</f>
        <v>0</v>
      </c>
      <c r="BL175" s="16" t="s">
        <v>129</v>
      </c>
      <c r="BM175" s="138" t="s">
        <v>222</v>
      </c>
    </row>
    <row r="176" spans="2:65" s="1" customFormat="1" ht="21.75" customHeight="1">
      <c r="B176" s="126"/>
      <c r="C176" s="127" t="s">
        <v>223</v>
      </c>
      <c r="D176" s="127" t="s">
        <v>125</v>
      </c>
      <c r="E176" s="128" t="s">
        <v>224</v>
      </c>
      <c r="F176" s="129" t="s">
        <v>225</v>
      </c>
      <c r="G176" s="130" t="s">
        <v>128</v>
      </c>
      <c r="H176" s="131">
        <v>56</v>
      </c>
      <c r="I176" s="132"/>
      <c r="J176" s="132">
        <f>ROUND(I176*H176,2)</f>
        <v>0</v>
      </c>
      <c r="K176" s="133"/>
      <c r="L176" s="28"/>
      <c r="M176" s="134" t="s">
        <v>1</v>
      </c>
      <c r="N176" s="135" t="s">
        <v>40</v>
      </c>
      <c r="O176" s="136">
        <v>0.06</v>
      </c>
      <c r="P176" s="136">
        <f>O176*H176</f>
        <v>3.36</v>
      </c>
      <c r="Q176" s="136">
        <v>0</v>
      </c>
      <c r="R176" s="136">
        <f>Q176*H176</f>
        <v>0</v>
      </c>
      <c r="S176" s="136">
        <v>0</v>
      </c>
      <c r="T176" s="137">
        <f>S176*H176</f>
        <v>0</v>
      </c>
      <c r="AR176" s="138" t="s">
        <v>129</v>
      </c>
      <c r="AT176" s="138" t="s">
        <v>125</v>
      </c>
      <c r="AU176" s="138" t="s">
        <v>83</v>
      </c>
      <c r="AY176" s="16" t="s">
        <v>124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6" t="s">
        <v>83</v>
      </c>
      <c r="BK176" s="139">
        <f>ROUND(I176*H176,2)</f>
        <v>0</v>
      </c>
      <c r="BL176" s="16" t="s">
        <v>129</v>
      </c>
      <c r="BM176" s="138" t="s">
        <v>226</v>
      </c>
    </row>
    <row r="177" spans="2:65" s="12" customFormat="1" ht="11.25">
      <c r="B177" s="140"/>
      <c r="D177" s="141" t="s">
        <v>130</v>
      </c>
      <c r="E177" s="142" t="s">
        <v>1</v>
      </c>
      <c r="F177" s="143" t="s">
        <v>227</v>
      </c>
      <c r="H177" s="144">
        <v>56</v>
      </c>
      <c r="L177" s="140"/>
      <c r="M177" s="145"/>
      <c r="T177" s="146"/>
      <c r="AT177" s="142" t="s">
        <v>130</v>
      </c>
      <c r="AU177" s="142" t="s">
        <v>83</v>
      </c>
      <c r="AV177" s="12" t="s">
        <v>85</v>
      </c>
      <c r="AW177" s="12" t="s">
        <v>32</v>
      </c>
      <c r="AX177" s="12" t="s">
        <v>75</v>
      </c>
      <c r="AY177" s="142" t="s">
        <v>124</v>
      </c>
    </row>
    <row r="178" spans="2:65" s="13" customFormat="1" ht="11.25">
      <c r="B178" s="147"/>
      <c r="D178" s="141" t="s">
        <v>130</v>
      </c>
      <c r="E178" s="148" t="s">
        <v>1</v>
      </c>
      <c r="F178" s="149" t="s">
        <v>132</v>
      </c>
      <c r="H178" s="150">
        <v>56</v>
      </c>
      <c r="L178" s="147"/>
      <c r="M178" s="151"/>
      <c r="T178" s="152"/>
      <c r="AT178" s="148" t="s">
        <v>130</v>
      </c>
      <c r="AU178" s="148" t="s">
        <v>83</v>
      </c>
      <c r="AV178" s="13" t="s">
        <v>129</v>
      </c>
      <c r="AW178" s="13" t="s">
        <v>32</v>
      </c>
      <c r="AX178" s="13" t="s">
        <v>83</v>
      </c>
      <c r="AY178" s="148" t="s">
        <v>124</v>
      </c>
    </row>
    <row r="179" spans="2:65" s="1" customFormat="1" ht="33" customHeight="1">
      <c r="B179" s="126"/>
      <c r="C179" s="127" t="s">
        <v>228</v>
      </c>
      <c r="D179" s="127" t="s">
        <v>125</v>
      </c>
      <c r="E179" s="128" t="s">
        <v>229</v>
      </c>
      <c r="F179" s="129" t="s">
        <v>230</v>
      </c>
      <c r="G179" s="130" t="s">
        <v>128</v>
      </c>
      <c r="H179" s="131">
        <v>56</v>
      </c>
      <c r="I179" s="132"/>
      <c r="J179" s="132">
        <f t="shared" ref="J179:J185" si="20">ROUND(I179*H179,2)</f>
        <v>0</v>
      </c>
      <c r="K179" s="133"/>
      <c r="L179" s="28"/>
      <c r="M179" s="134" t="s">
        <v>1</v>
      </c>
      <c r="N179" s="135" t="s">
        <v>40</v>
      </c>
      <c r="O179" s="136">
        <v>0.41599999999999998</v>
      </c>
      <c r="P179" s="136">
        <f t="shared" ref="P179:P185" si="21">O179*H179</f>
        <v>23.295999999999999</v>
      </c>
      <c r="Q179" s="136">
        <v>0</v>
      </c>
      <c r="R179" s="136">
        <f t="shared" ref="R179:R185" si="22">Q179*H179</f>
        <v>0</v>
      </c>
      <c r="S179" s="136">
        <v>0</v>
      </c>
      <c r="T179" s="137">
        <f t="shared" ref="T179:T185" si="23">S179*H179</f>
        <v>0</v>
      </c>
      <c r="AR179" s="138" t="s">
        <v>129</v>
      </c>
      <c r="AT179" s="138" t="s">
        <v>125</v>
      </c>
      <c r="AU179" s="138" t="s">
        <v>83</v>
      </c>
      <c r="AY179" s="16" t="s">
        <v>124</v>
      </c>
      <c r="BE179" s="139">
        <f t="shared" ref="BE179:BE185" si="24">IF(N179="základní",J179,0)</f>
        <v>0</v>
      </c>
      <c r="BF179" s="139">
        <f t="shared" ref="BF179:BF185" si="25">IF(N179="snížená",J179,0)</f>
        <v>0</v>
      </c>
      <c r="BG179" s="139">
        <f t="shared" ref="BG179:BG185" si="26">IF(N179="zákl. přenesená",J179,0)</f>
        <v>0</v>
      </c>
      <c r="BH179" s="139">
        <f t="shared" ref="BH179:BH185" si="27">IF(N179="sníž. přenesená",J179,0)</f>
        <v>0</v>
      </c>
      <c r="BI179" s="139">
        <f t="shared" ref="BI179:BI185" si="28">IF(N179="nulová",J179,0)</f>
        <v>0</v>
      </c>
      <c r="BJ179" s="16" t="s">
        <v>83</v>
      </c>
      <c r="BK179" s="139">
        <f t="shared" ref="BK179:BK185" si="29">ROUND(I179*H179,2)</f>
        <v>0</v>
      </c>
      <c r="BL179" s="16" t="s">
        <v>129</v>
      </c>
      <c r="BM179" s="138" t="s">
        <v>231</v>
      </c>
    </row>
    <row r="180" spans="2:65" s="1" customFormat="1" ht="33" customHeight="1">
      <c r="B180" s="126"/>
      <c r="C180" s="127" t="s">
        <v>232</v>
      </c>
      <c r="D180" s="127" t="s">
        <v>125</v>
      </c>
      <c r="E180" s="128" t="s">
        <v>233</v>
      </c>
      <c r="F180" s="129" t="s">
        <v>234</v>
      </c>
      <c r="G180" s="130" t="s">
        <v>128</v>
      </c>
      <c r="H180" s="131">
        <v>56</v>
      </c>
      <c r="I180" s="132"/>
      <c r="J180" s="132">
        <f t="shared" si="20"/>
        <v>0</v>
      </c>
      <c r="K180" s="133"/>
      <c r="L180" s="28"/>
      <c r="M180" s="134" t="s">
        <v>1</v>
      </c>
      <c r="N180" s="135" t="s">
        <v>40</v>
      </c>
      <c r="O180" s="136">
        <v>0.09</v>
      </c>
      <c r="P180" s="136">
        <f t="shared" si="21"/>
        <v>5.04</v>
      </c>
      <c r="Q180" s="136">
        <v>0</v>
      </c>
      <c r="R180" s="136">
        <f t="shared" si="22"/>
        <v>0</v>
      </c>
      <c r="S180" s="136">
        <v>0</v>
      </c>
      <c r="T180" s="137">
        <f t="shared" si="23"/>
        <v>0</v>
      </c>
      <c r="AR180" s="138" t="s">
        <v>129</v>
      </c>
      <c r="AT180" s="138" t="s">
        <v>125</v>
      </c>
      <c r="AU180" s="138" t="s">
        <v>83</v>
      </c>
      <c r="AY180" s="16" t="s">
        <v>124</v>
      </c>
      <c r="BE180" s="139">
        <f t="shared" si="24"/>
        <v>0</v>
      </c>
      <c r="BF180" s="139">
        <f t="shared" si="25"/>
        <v>0</v>
      </c>
      <c r="BG180" s="139">
        <f t="shared" si="26"/>
        <v>0</v>
      </c>
      <c r="BH180" s="139">
        <f t="shared" si="27"/>
        <v>0</v>
      </c>
      <c r="BI180" s="139">
        <f t="shared" si="28"/>
        <v>0</v>
      </c>
      <c r="BJ180" s="16" t="s">
        <v>83</v>
      </c>
      <c r="BK180" s="139">
        <f t="shared" si="29"/>
        <v>0</v>
      </c>
      <c r="BL180" s="16" t="s">
        <v>129</v>
      </c>
      <c r="BM180" s="138" t="s">
        <v>235</v>
      </c>
    </row>
    <row r="181" spans="2:65" s="1" customFormat="1" ht="21.75" customHeight="1">
      <c r="B181" s="126"/>
      <c r="C181" s="127" t="s">
        <v>176</v>
      </c>
      <c r="D181" s="127" t="s">
        <v>125</v>
      </c>
      <c r="E181" s="128" t="s">
        <v>236</v>
      </c>
      <c r="F181" s="129" t="s">
        <v>237</v>
      </c>
      <c r="G181" s="130" t="s">
        <v>128</v>
      </c>
      <c r="H181" s="131">
        <v>56</v>
      </c>
      <c r="I181" s="132"/>
      <c r="J181" s="132">
        <f t="shared" si="20"/>
        <v>0</v>
      </c>
      <c r="K181" s="133"/>
      <c r="L181" s="28"/>
      <c r="M181" s="134" t="s">
        <v>1</v>
      </c>
      <c r="N181" s="135" t="s">
        <v>40</v>
      </c>
      <c r="O181" s="136">
        <v>1.4999999999999999E-2</v>
      </c>
      <c r="P181" s="136">
        <f t="shared" si="21"/>
        <v>0.84</v>
      </c>
      <c r="Q181" s="136">
        <v>0</v>
      </c>
      <c r="R181" s="136">
        <f t="shared" si="22"/>
        <v>0</v>
      </c>
      <c r="S181" s="136">
        <v>0</v>
      </c>
      <c r="T181" s="137">
        <f t="shared" si="23"/>
        <v>0</v>
      </c>
      <c r="AR181" s="138" t="s">
        <v>129</v>
      </c>
      <c r="AT181" s="138" t="s">
        <v>125</v>
      </c>
      <c r="AU181" s="138" t="s">
        <v>83</v>
      </c>
      <c r="AY181" s="16" t="s">
        <v>124</v>
      </c>
      <c r="BE181" s="139">
        <f t="shared" si="24"/>
        <v>0</v>
      </c>
      <c r="BF181" s="139">
        <f t="shared" si="25"/>
        <v>0</v>
      </c>
      <c r="BG181" s="139">
        <f t="shared" si="26"/>
        <v>0</v>
      </c>
      <c r="BH181" s="139">
        <f t="shared" si="27"/>
        <v>0</v>
      </c>
      <c r="BI181" s="139">
        <f t="shared" si="28"/>
        <v>0</v>
      </c>
      <c r="BJ181" s="16" t="s">
        <v>83</v>
      </c>
      <c r="BK181" s="139">
        <f t="shared" si="29"/>
        <v>0</v>
      </c>
      <c r="BL181" s="16" t="s">
        <v>129</v>
      </c>
      <c r="BM181" s="138" t="s">
        <v>238</v>
      </c>
    </row>
    <row r="182" spans="2:65" s="1" customFormat="1" ht="16.5" customHeight="1">
      <c r="B182" s="126"/>
      <c r="C182" s="127" t="s">
        <v>239</v>
      </c>
      <c r="D182" s="127" t="s">
        <v>125</v>
      </c>
      <c r="E182" s="128" t="s">
        <v>240</v>
      </c>
      <c r="F182" s="129" t="s">
        <v>241</v>
      </c>
      <c r="G182" s="130" t="s">
        <v>128</v>
      </c>
      <c r="H182" s="131">
        <v>56</v>
      </c>
      <c r="I182" s="132"/>
      <c r="J182" s="132">
        <f t="shared" si="20"/>
        <v>0</v>
      </c>
      <c r="K182" s="133"/>
      <c r="L182" s="28"/>
      <c r="M182" s="134" t="s">
        <v>1</v>
      </c>
      <c r="N182" s="135" t="s">
        <v>40</v>
      </c>
      <c r="O182" s="136">
        <v>1.2E-2</v>
      </c>
      <c r="P182" s="136">
        <f t="shared" si="21"/>
        <v>0.67200000000000004</v>
      </c>
      <c r="Q182" s="136">
        <v>1.2700000000000001E-3</v>
      </c>
      <c r="R182" s="136">
        <f t="shared" si="22"/>
        <v>7.1120000000000003E-2</v>
      </c>
      <c r="S182" s="136">
        <v>0</v>
      </c>
      <c r="T182" s="137">
        <f t="shared" si="23"/>
        <v>0</v>
      </c>
      <c r="AR182" s="138" t="s">
        <v>129</v>
      </c>
      <c r="AT182" s="138" t="s">
        <v>125</v>
      </c>
      <c r="AU182" s="138" t="s">
        <v>83</v>
      </c>
      <c r="AY182" s="16" t="s">
        <v>124</v>
      </c>
      <c r="BE182" s="139">
        <f t="shared" si="24"/>
        <v>0</v>
      </c>
      <c r="BF182" s="139">
        <f t="shared" si="25"/>
        <v>0</v>
      </c>
      <c r="BG182" s="139">
        <f t="shared" si="26"/>
        <v>0</v>
      </c>
      <c r="BH182" s="139">
        <f t="shared" si="27"/>
        <v>0</v>
      </c>
      <c r="BI182" s="139">
        <f t="shared" si="28"/>
        <v>0</v>
      </c>
      <c r="BJ182" s="16" t="s">
        <v>83</v>
      </c>
      <c r="BK182" s="139">
        <f t="shared" si="29"/>
        <v>0</v>
      </c>
      <c r="BL182" s="16" t="s">
        <v>129</v>
      </c>
      <c r="BM182" s="138" t="s">
        <v>242</v>
      </c>
    </row>
    <row r="183" spans="2:65" s="1" customFormat="1" ht="24.2" customHeight="1">
      <c r="B183" s="126"/>
      <c r="C183" s="127" t="s">
        <v>243</v>
      </c>
      <c r="D183" s="127" t="s">
        <v>125</v>
      </c>
      <c r="E183" s="128" t="s">
        <v>244</v>
      </c>
      <c r="F183" s="129" t="s">
        <v>245</v>
      </c>
      <c r="G183" s="130" t="s">
        <v>246</v>
      </c>
      <c r="H183" s="131">
        <v>7.9</v>
      </c>
      <c r="I183" s="132"/>
      <c r="J183" s="132">
        <f t="shared" si="20"/>
        <v>0</v>
      </c>
      <c r="K183" s="133"/>
      <c r="L183" s="28"/>
      <c r="M183" s="134" t="s">
        <v>1</v>
      </c>
      <c r="N183" s="135" t="s">
        <v>40</v>
      </c>
      <c r="O183" s="136">
        <v>0.39700000000000002</v>
      </c>
      <c r="P183" s="136">
        <f t="shared" si="21"/>
        <v>3.1363000000000003</v>
      </c>
      <c r="Q183" s="136">
        <v>0</v>
      </c>
      <c r="R183" s="136">
        <f t="shared" si="22"/>
        <v>0</v>
      </c>
      <c r="S183" s="136">
        <v>0</v>
      </c>
      <c r="T183" s="137">
        <f t="shared" si="23"/>
        <v>0</v>
      </c>
      <c r="AR183" s="138" t="s">
        <v>129</v>
      </c>
      <c r="AT183" s="138" t="s">
        <v>125</v>
      </c>
      <c r="AU183" s="138" t="s">
        <v>83</v>
      </c>
      <c r="AY183" s="16" t="s">
        <v>124</v>
      </c>
      <c r="BE183" s="139">
        <f t="shared" si="24"/>
        <v>0</v>
      </c>
      <c r="BF183" s="139">
        <f t="shared" si="25"/>
        <v>0</v>
      </c>
      <c r="BG183" s="139">
        <f t="shared" si="26"/>
        <v>0</v>
      </c>
      <c r="BH183" s="139">
        <f t="shared" si="27"/>
        <v>0</v>
      </c>
      <c r="BI183" s="139">
        <f t="shared" si="28"/>
        <v>0</v>
      </c>
      <c r="BJ183" s="16" t="s">
        <v>83</v>
      </c>
      <c r="BK183" s="139">
        <f t="shared" si="29"/>
        <v>0</v>
      </c>
      <c r="BL183" s="16" t="s">
        <v>129</v>
      </c>
      <c r="BM183" s="138" t="s">
        <v>247</v>
      </c>
    </row>
    <row r="184" spans="2:65" s="1" customFormat="1" ht="37.9" customHeight="1">
      <c r="B184" s="126"/>
      <c r="C184" s="127" t="s">
        <v>248</v>
      </c>
      <c r="D184" s="127" t="s">
        <v>125</v>
      </c>
      <c r="E184" s="128" t="s">
        <v>249</v>
      </c>
      <c r="F184" s="129" t="s">
        <v>250</v>
      </c>
      <c r="G184" s="130" t="s">
        <v>246</v>
      </c>
      <c r="H184" s="131">
        <v>7.9</v>
      </c>
      <c r="I184" s="132"/>
      <c r="J184" s="132">
        <f t="shared" si="20"/>
        <v>0</v>
      </c>
      <c r="K184" s="133"/>
      <c r="L184" s="28"/>
      <c r="M184" s="134" t="s">
        <v>1</v>
      </c>
      <c r="N184" s="135" t="s">
        <v>40</v>
      </c>
      <c r="O184" s="136">
        <v>1.4999999999999999E-2</v>
      </c>
      <c r="P184" s="136">
        <f t="shared" si="21"/>
        <v>0.11849999999999999</v>
      </c>
      <c r="Q184" s="136">
        <v>0</v>
      </c>
      <c r="R184" s="136">
        <f t="shared" si="22"/>
        <v>0</v>
      </c>
      <c r="S184" s="136">
        <v>0</v>
      </c>
      <c r="T184" s="137">
        <f t="shared" si="23"/>
        <v>0</v>
      </c>
      <c r="AR184" s="138" t="s">
        <v>129</v>
      </c>
      <c r="AT184" s="138" t="s">
        <v>125</v>
      </c>
      <c r="AU184" s="138" t="s">
        <v>83</v>
      </c>
      <c r="AY184" s="16" t="s">
        <v>124</v>
      </c>
      <c r="BE184" s="139">
        <f t="shared" si="24"/>
        <v>0</v>
      </c>
      <c r="BF184" s="139">
        <f t="shared" si="25"/>
        <v>0</v>
      </c>
      <c r="BG184" s="139">
        <f t="shared" si="26"/>
        <v>0</v>
      </c>
      <c r="BH184" s="139">
        <f t="shared" si="27"/>
        <v>0</v>
      </c>
      <c r="BI184" s="139">
        <f t="shared" si="28"/>
        <v>0</v>
      </c>
      <c r="BJ184" s="16" t="s">
        <v>83</v>
      </c>
      <c r="BK184" s="139">
        <f t="shared" si="29"/>
        <v>0</v>
      </c>
      <c r="BL184" s="16" t="s">
        <v>129</v>
      </c>
      <c r="BM184" s="138" t="s">
        <v>251</v>
      </c>
    </row>
    <row r="185" spans="2:65" s="1" customFormat="1" ht="33" customHeight="1">
      <c r="B185" s="126"/>
      <c r="C185" s="127" t="s">
        <v>180</v>
      </c>
      <c r="D185" s="127" t="s">
        <v>125</v>
      </c>
      <c r="E185" s="128" t="s">
        <v>252</v>
      </c>
      <c r="F185" s="129" t="s">
        <v>253</v>
      </c>
      <c r="G185" s="130" t="s">
        <v>175</v>
      </c>
      <c r="H185" s="131">
        <v>91.1</v>
      </c>
      <c r="I185" s="132"/>
      <c r="J185" s="132">
        <f t="shared" si="20"/>
        <v>0</v>
      </c>
      <c r="K185" s="133"/>
      <c r="L185" s="28"/>
      <c r="M185" s="134" t="s">
        <v>1</v>
      </c>
      <c r="N185" s="135" t="s">
        <v>40</v>
      </c>
      <c r="O185" s="136">
        <v>1.0999999999999999E-2</v>
      </c>
      <c r="P185" s="136">
        <f t="shared" si="21"/>
        <v>1.0020999999999998</v>
      </c>
      <c r="Q185" s="136">
        <v>0</v>
      </c>
      <c r="R185" s="136">
        <f t="shared" si="22"/>
        <v>0</v>
      </c>
      <c r="S185" s="136">
        <v>0</v>
      </c>
      <c r="T185" s="137">
        <f t="shared" si="23"/>
        <v>0</v>
      </c>
      <c r="AR185" s="138" t="s">
        <v>129</v>
      </c>
      <c r="AT185" s="138" t="s">
        <v>125</v>
      </c>
      <c r="AU185" s="138" t="s">
        <v>83</v>
      </c>
      <c r="AY185" s="16" t="s">
        <v>124</v>
      </c>
      <c r="BE185" s="139">
        <f t="shared" si="24"/>
        <v>0</v>
      </c>
      <c r="BF185" s="139">
        <f t="shared" si="25"/>
        <v>0</v>
      </c>
      <c r="BG185" s="139">
        <f t="shared" si="26"/>
        <v>0</v>
      </c>
      <c r="BH185" s="139">
        <f t="shared" si="27"/>
        <v>0</v>
      </c>
      <c r="BI185" s="139">
        <f t="shared" si="28"/>
        <v>0</v>
      </c>
      <c r="BJ185" s="16" t="s">
        <v>83</v>
      </c>
      <c r="BK185" s="139">
        <f t="shared" si="29"/>
        <v>0</v>
      </c>
      <c r="BL185" s="16" t="s">
        <v>129</v>
      </c>
      <c r="BM185" s="138" t="s">
        <v>254</v>
      </c>
    </row>
    <row r="186" spans="2:65" s="12" customFormat="1" ht="11.25">
      <c r="B186" s="140"/>
      <c r="D186" s="141" t="s">
        <v>130</v>
      </c>
      <c r="E186" s="142" t="s">
        <v>1</v>
      </c>
      <c r="F186" s="143" t="s">
        <v>255</v>
      </c>
      <c r="H186" s="144">
        <v>91.1</v>
      </c>
      <c r="L186" s="140"/>
      <c r="M186" s="145"/>
      <c r="T186" s="146"/>
      <c r="AT186" s="142" t="s">
        <v>130</v>
      </c>
      <c r="AU186" s="142" t="s">
        <v>83</v>
      </c>
      <c r="AV186" s="12" t="s">
        <v>85</v>
      </c>
      <c r="AW186" s="12" t="s">
        <v>32</v>
      </c>
      <c r="AX186" s="12" t="s">
        <v>75</v>
      </c>
      <c r="AY186" s="142" t="s">
        <v>124</v>
      </c>
    </row>
    <row r="187" spans="2:65" s="13" customFormat="1" ht="11.25">
      <c r="B187" s="147"/>
      <c r="D187" s="141" t="s">
        <v>130</v>
      </c>
      <c r="E187" s="148" t="s">
        <v>1</v>
      </c>
      <c r="F187" s="149" t="s">
        <v>132</v>
      </c>
      <c r="H187" s="150">
        <v>91.1</v>
      </c>
      <c r="L187" s="147"/>
      <c r="M187" s="151"/>
      <c r="T187" s="152"/>
      <c r="AT187" s="148" t="s">
        <v>130</v>
      </c>
      <c r="AU187" s="148" t="s">
        <v>83</v>
      </c>
      <c r="AV187" s="13" t="s">
        <v>129</v>
      </c>
      <c r="AW187" s="13" t="s">
        <v>32</v>
      </c>
      <c r="AX187" s="13" t="s">
        <v>83</v>
      </c>
      <c r="AY187" s="148" t="s">
        <v>124</v>
      </c>
    </row>
    <row r="188" spans="2:65" s="1" customFormat="1" ht="16.5" customHeight="1">
      <c r="B188" s="126"/>
      <c r="C188" s="158" t="s">
        <v>256</v>
      </c>
      <c r="D188" s="158" t="s">
        <v>257</v>
      </c>
      <c r="E188" s="159" t="s">
        <v>258</v>
      </c>
      <c r="F188" s="160" t="s">
        <v>259</v>
      </c>
      <c r="G188" s="161" t="s">
        <v>246</v>
      </c>
      <c r="H188" s="162">
        <v>39.090000000000003</v>
      </c>
      <c r="I188" s="163"/>
      <c r="J188" s="163">
        <f>ROUND(I188*H188,2)</f>
        <v>0</v>
      </c>
      <c r="K188" s="164"/>
      <c r="L188" s="165"/>
      <c r="M188" s="166" t="s">
        <v>1</v>
      </c>
      <c r="N188" s="167" t="s">
        <v>40</v>
      </c>
      <c r="O188" s="136">
        <v>0</v>
      </c>
      <c r="P188" s="136">
        <f>O188*H188</f>
        <v>0</v>
      </c>
      <c r="Q188" s="136">
        <v>1</v>
      </c>
      <c r="R188" s="136">
        <f>Q188*H188</f>
        <v>39.090000000000003</v>
      </c>
      <c r="S188" s="136">
        <v>0</v>
      </c>
      <c r="T188" s="137">
        <f>S188*H188</f>
        <v>0</v>
      </c>
      <c r="AR188" s="138" t="s">
        <v>141</v>
      </c>
      <c r="AT188" s="138" t="s">
        <v>257</v>
      </c>
      <c r="AU188" s="138" t="s">
        <v>83</v>
      </c>
      <c r="AY188" s="16" t="s">
        <v>124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6" t="s">
        <v>83</v>
      </c>
      <c r="BK188" s="139">
        <f>ROUND(I188*H188,2)</f>
        <v>0</v>
      </c>
      <c r="BL188" s="16" t="s">
        <v>129</v>
      </c>
      <c r="BM188" s="138" t="s">
        <v>260</v>
      </c>
    </row>
    <row r="189" spans="2:65" s="12" customFormat="1" ht="11.25">
      <c r="B189" s="140"/>
      <c r="D189" s="141" t="s">
        <v>130</v>
      </c>
      <c r="E189" s="142" t="s">
        <v>1</v>
      </c>
      <c r="F189" s="143" t="s">
        <v>261</v>
      </c>
      <c r="H189" s="144">
        <v>39.090000000000003</v>
      </c>
      <c r="L189" s="140"/>
      <c r="M189" s="145"/>
      <c r="T189" s="146"/>
      <c r="AT189" s="142" t="s">
        <v>130</v>
      </c>
      <c r="AU189" s="142" t="s">
        <v>83</v>
      </c>
      <c r="AV189" s="12" t="s">
        <v>85</v>
      </c>
      <c r="AW189" s="12" t="s">
        <v>32</v>
      </c>
      <c r="AX189" s="12" t="s">
        <v>83</v>
      </c>
      <c r="AY189" s="142" t="s">
        <v>124</v>
      </c>
    </row>
    <row r="190" spans="2:65" s="1" customFormat="1" ht="24.2" customHeight="1">
      <c r="B190" s="126"/>
      <c r="C190" s="158" t="s">
        <v>262</v>
      </c>
      <c r="D190" s="158" t="s">
        <v>257</v>
      </c>
      <c r="E190" s="159" t="s">
        <v>263</v>
      </c>
      <c r="F190" s="160" t="s">
        <v>264</v>
      </c>
      <c r="G190" s="161" t="s">
        <v>246</v>
      </c>
      <c r="H190" s="162">
        <v>45.441000000000003</v>
      </c>
      <c r="I190" s="163"/>
      <c r="J190" s="163">
        <f>ROUND(I190*H190,2)</f>
        <v>0</v>
      </c>
      <c r="K190" s="164"/>
      <c r="L190" s="165"/>
      <c r="M190" s="166" t="s">
        <v>1</v>
      </c>
      <c r="N190" s="167" t="s">
        <v>40</v>
      </c>
      <c r="O190" s="136">
        <v>0</v>
      </c>
      <c r="P190" s="136">
        <f>O190*H190</f>
        <v>0</v>
      </c>
      <c r="Q190" s="136">
        <v>1</v>
      </c>
      <c r="R190" s="136">
        <f>Q190*H190</f>
        <v>45.441000000000003</v>
      </c>
      <c r="S190" s="136">
        <v>0</v>
      </c>
      <c r="T190" s="137">
        <f>S190*H190</f>
        <v>0</v>
      </c>
      <c r="AR190" s="138" t="s">
        <v>141</v>
      </c>
      <c r="AT190" s="138" t="s">
        <v>257</v>
      </c>
      <c r="AU190" s="138" t="s">
        <v>83</v>
      </c>
      <c r="AY190" s="16" t="s">
        <v>124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6" t="s">
        <v>83</v>
      </c>
      <c r="BK190" s="139">
        <f>ROUND(I190*H190,2)</f>
        <v>0</v>
      </c>
      <c r="BL190" s="16" t="s">
        <v>129</v>
      </c>
      <c r="BM190" s="138" t="s">
        <v>265</v>
      </c>
    </row>
    <row r="191" spans="2:65" s="12" customFormat="1" ht="11.25">
      <c r="B191" s="140"/>
      <c r="D191" s="141" t="s">
        <v>130</v>
      </c>
      <c r="E191" s="142" t="s">
        <v>1</v>
      </c>
      <c r="F191" s="143" t="s">
        <v>266</v>
      </c>
      <c r="H191" s="144">
        <v>45.441000000000003</v>
      </c>
      <c r="L191" s="140"/>
      <c r="M191" s="145"/>
      <c r="T191" s="146"/>
      <c r="AT191" s="142" t="s">
        <v>130</v>
      </c>
      <c r="AU191" s="142" t="s">
        <v>83</v>
      </c>
      <c r="AV191" s="12" t="s">
        <v>85</v>
      </c>
      <c r="AW191" s="12" t="s">
        <v>32</v>
      </c>
      <c r="AX191" s="12" t="s">
        <v>75</v>
      </c>
      <c r="AY191" s="142" t="s">
        <v>124</v>
      </c>
    </row>
    <row r="192" spans="2:65" s="13" customFormat="1" ht="11.25">
      <c r="B192" s="147"/>
      <c r="D192" s="141" t="s">
        <v>130</v>
      </c>
      <c r="E192" s="148" t="s">
        <v>1</v>
      </c>
      <c r="F192" s="149" t="s">
        <v>132</v>
      </c>
      <c r="H192" s="150">
        <v>45.441000000000003</v>
      </c>
      <c r="L192" s="147"/>
      <c r="M192" s="151"/>
      <c r="T192" s="152"/>
      <c r="AT192" s="148" t="s">
        <v>130</v>
      </c>
      <c r="AU192" s="148" t="s">
        <v>83</v>
      </c>
      <c r="AV192" s="13" t="s">
        <v>129</v>
      </c>
      <c r="AW192" s="13" t="s">
        <v>32</v>
      </c>
      <c r="AX192" s="13" t="s">
        <v>83</v>
      </c>
      <c r="AY192" s="148" t="s">
        <v>124</v>
      </c>
    </row>
    <row r="193" spans="2:65" s="11" customFormat="1" ht="25.9" customHeight="1">
      <c r="B193" s="117"/>
      <c r="D193" s="118" t="s">
        <v>74</v>
      </c>
      <c r="E193" s="119" t="s">
        <v>169</v>
      </c>
      <c r="F193" s="119" t="s">
        <v>267</v>
      </c>
      <c r="J193" s="120">
        <f>BK193</f>
        <v>0</v>
      </c>
      <c r="L193" s="117"/>
      <c r="M193" s="121"/>
      <c r="P193" s="122">
        <f>SUM(P194:P205)</f>
        <v>0</v>
      </c>
      <c r="R193" s="122">
        <f>SUM(R194:R205)</f>
        <v>0</v>
      </c>
      <c r="T193" s="123">
        <f>SUM(T194:T205)</f>
        <v>0</v>
      </c>
      <c r="AR193" s="118" t="s">
        <v>83</v>
      </c>
      <c r="AT193" s="124" t="s">
        <v>74</v>
      </c>
      <c r="AU193" s="124" t="s">
        <v>75</v>
      </c>
      <c r="AY193" s="118" t="s">
        <v>124</v>
      </c>
      <c r="BK193" s="125">
        <f>SUM(BK194:BK205)</f>
        <v>0</v>
      </c>
    </row>
    <row r="194" spans="2:65" s="1" customFormat="1" ht="16.5" customHeight="1">
      <c r="B194" s="126"/>
      <c r="C194" s="127" t="s">
        <v>268</v>
      </c>
      <c r="D194" s="127" t="s">
        <v>125</v>
      </c>
      <c r="E194" s="128" t="s">
        <v>269</v>
      </c>
      <c r="F194" s="129" t="s">
        <v>270</v>
      </c>
      <c r="G194" s="130" t="s">
        <v>271</v>
      </c>
      <c r="H194" s="131">
        <v>1</v>
      </c>
      <c r="I194" s="132"/>
      <c r="J194" s="132">
        <f>ROUND(I194*H194,2)</f>
        <v>0</v>
      </c>
      <c r="K194" s="133"/>
      <c r="L194" s="28"/>
      <c r="M194" s="134" t="s">
        <v>1</v>
      </c>
      <c r="N194" s="135" t="s">
        <v>40</v>
      </c>
      <c r="O194" s="136">
        <v>0</v>
      </c>
      <c r="P194" s="136">
        <f>O194*H194</f>
        <v>0</v>
      </c>
      <c r="Q194" s="136">
        <v>0</v>
      </c>
      <c r="R194" s="136">
        <f>Q194*H194</f>
        <v>0</v>
      </c>
      <c r="S194" s="136">
        <v>0</v>
      </c>
      <c r="T194" s="137">
        <f>S194*H194</f>
        <v>0</v>
      </c>
      <c r="AR194" s="138" t="s">
        <v>129</v>
      </c>
      <c r="AT194" s="138" t="s">
        <v>125</v>
      </c>
      <c r="AU194" s="138" t="s">
        <v>83</v>
      </c>
      <c r="AY194" s="16" t="s">
        <v>124</v>
      </c>
      <c r="BE194" s="139">
        <f>IF(N194="základní",J194,0)</f>
        <v>0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16" t="s">
        <v>83</v>
      </c>
      <c r="BK194" s="139">
        <f>ROUND(I194*H194,2)</f>
        <v>0</v>
      </c>
      <c r="BL194" s="16" t="s">
        <v>129</v>
      </c>
      <c r="BM194" s="138" t="s">
        <v>272</v>
      </c>
    </row>
    <row r="195" spans="2:65" s="1" customFormat="1" ht="16.5" customHeight="1">
      <c r="B195" s="126"/>
      <c r="C195" s="127" t="s">
        <v>183</v>
      </c>
      <c r="D195" s="127" t="s">
        <v>125</v>
      </c>
      <c r="E195" s="128" t="s">
        <v>273</v>
      </c>
      <c r="F195" s="129" t="s">
        <v>274</v>
      </c>
      <c r="G195" s="130" t="s">
        <v>157</v>
      </c>
      <c r="H195" s="131">
        <v>65.8</v>
      </c>
      <c r="I195" s="132"/>
      <c r="J195" s="132">
        <f>ROUND(I195*H195,2)</f>
        <v>0</v>
      </c>
      <c r="K195" s="133"/>
      <c r="L195" s="28"/>
      <c r="M195" s="134" t="s">
        <v>1</v>
      </c>
      <c r="N195" s="135" t="s">
        <v>40</v>
      </c>
      <c r="O195" s="136">
        <v>0</v>
      </c>
      <c r="P195" s="136">
        <f>O195*H195</f>
        <v>0</v>
      </c>
      <c r="Q195" s="136">
        <v>0</v>
      </c>
      <c r="R195" s="136">
        <f>Q195*H195</f>
        <v>0</v>
      </c>
      <c r="S195" s="136">
        <v>0</v>
      </c>
      <c r="T195" s="137">
        <f>S195*H195</f>
        <v>0</v>
      </c>
      <c r="AR195" s="138" t="s">
        <v>129</v>
      </c>
      <c r="AT195" s="138" t="s">
        <v>125</v>
      </c>
      <c r="AU195" s="138" t="s">
        <v>83</v>
      </c>
      <c r="AY195" s="16" t="s">
        <v>124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6" t="s">
        <v>83</v>
      </c>
      <c r="BK195" s="139">
        <f>ROUND(I195*H195,2)</f>
        <v>0</v>
      </c>
      <c r="BL195" s="16" t="s">
        <v>129</v>
      </c>
      <c r="BM195" s="138" t="s">
        <v>275</v>
      </c>
    </row>
    <row r="196" spans="2:65" s="12" customFormat="1" ht="11.25">
      <c r="B196" s="140"/>
      <c r="D196" s="141" t="s">
        <v>130</v>
      </c>
      <c r="E196" s="142" t="s">
        <v>1</v>
      </c>
      <c r="F196" s="143" t="s">
        <v>276</v>
      </c>
      <c r="H196" s="144">
        <v>65.8</v>
      </c>
      <c r="L196" s="140"/>
      <c r="M196" s="145"/>
      <c r="T196" s="146"/>
      <c r="AT196" s="142" t="s">
        <v>130</v>
      </c>
      <c r="AU196" s="142" t="s">
        <v>83</v>
      </c>
      <c r="AV196" s="12" t="s">
        <v>85</v>
      </c>
      <c r="AW196" s="12" t="s">
        <v>32</v>
      </c>
      <c r="AX196" s="12" t="s">
        <v>75</v>
      </c>
      <c r="AY196" s="142" t="s">
        <v>124</v>
      </c>
    </row>
    <row r="197" spans="2:65" s="13" customFormat="1" ht="11.25">
      <c r="B197" s="147"/>
      <c r="D197" s="141" t="s">
        <v>130</v>
      </c>
      <c r="E197" s="148" t="s">
        <v>1</v>
      </c>
      <c r="F197" s="149" t="s">
        <v>132</v>
      </c>
      <c r="H197" s="150">
        <v>65.8</v>
      </c>
      <c r="L197" s="147"/>
      <c r="M197" s="151"/>
      <c r="T197" s="152"/>
      <c r="AT197" s="148" t="s">
        <v>130</v>
      </c>
      <c r="AU197" s="148" t="s">
        <v>83</v>
      </c>
      <c r="AV197" s="13" t="s">
        <v>129</v>
      </c>
      <c r="AW197" s="13" t="s">
        <v>32</v>
      </c>
      <c r="AX197" s="13" t="s">
        <v>83</v>
      </c>
      <c r="AY197" s="148" t="s">
        <v>124</v>
      </c>
    </row>
    <row r="198" spans="2:65" s="1" customFormat="1" ht="16.5" customHeight="1">
      <c r="B198" s="126"/>
      <c r="C198" s="127" t="s">
        <v>277</v>
      </c>
      <c r="D198" s="127" t="s">
        <v>125</v>
      </c>
      <c r="E198" s="128" t="s">
        <v>278</v>
      </c>
      <c r="F198" s="129" t="s">
        <v>279</v>
      </c>
      <c r="G198" s="130" t="s">
        <v>280</v>
      </c>
      <c r="H198" s="131">
        <v>2</v>
      </c>
      <c r="I198" s="132"/>
      <c r="J198" s="132">
        <f t="shared" ref="J198:J205" si="30">ROUND(I198*H198,2)</f>
        <v>0</v>
      </c>
      <c r="K198" s="133"/>
      <c r="L198" s="28"/>
      <c r="M198" s="134" t="s">
        <v>1</v>
      </c>
      <c r="N198" s="135" t="s">
        <v>40</v>
      </c>
      <c r="O198" s="136">
        <v>0</v>
      </c>
      <c r="P198" s="136">
        <f t="shared" ref="P198:P205" si="31">O198*H198</f>
        <v>0</v>
      </c>
      <c r="Q198" s="136">
        <v>0</v>
      </c>
      <c r="R198" s="136">
        <f t="shared" ref="R198:R205" si="32">Q198*H198</f>
        <v>0</v>
      </c>
      <c r="S198" s="136">
        <v>0</v>
      </c>
      <c r="T198" s="137">
        <f t="shared" ref="T198:T205" si="33">S198*H198</f>
        <v>0</v>
      </c>
      <c r="AR198" s="138" t="s">
        <v>129</v>
      </c>
      <c r="AT198" s="138" t="s">
        <v>125</v>
      </c>
      <c r="AU198" s="138" t="s">
        <v>83</v>
      </c>
      <c r="AY198" s="16" t="s">
        <v>124</v>
      </c>
      <c r="BE198" s="139">
        <f t="shared" ref="BE198:BE205" si="34">IF(N198="základní",J198,0)</f>
        <v>0</v>
      </c>
      <c r="BF198" s="139">
        <f t="shared" ref="BF198:BF205" si="35">IF(N198="snížená",J198,0)</f>
        <v>0</v>
      </c>
      <c r="BG198" s="139">
        <f t="shared" ref="BG198:BG205" si="36">IF(N198="zákl. přenesená",J198,0)</f>
        <v>0</v>
      </c>
      <c r="BH198" s="139">
        <f t="shared" ref="BH198:BH205" si="37">IF(N198="sníž. přenesená",J198,0)</f>
        <v>0</v>
      </c>
      <c r="BI198" s="139">
        <f t="shared" ref="BI198:BI205" si="38">IF(N198="nulová",J198,0)</f>
        <v>0</v>
      </c>
      <c r="BJ198" s="16" t="s">
        <v>83</v>
      </c>
      <c r="BK198" s="139">
        <f t="shared" ref="BK198:BK205" si="39">ROUND(I198*H198,2)</f>
        <v>0</v>
      </c>
      <c r="BL198" s="16" t="s">
        <v>129</v>
      </c>
      <c r="BM198" s="138" t="s">
        <v>281</v>
      </c>
    </row>
    <row r="199" spans="2:65" s="1" customFormat="1" ht="16.5" customHeight="1">
      <c r="B199" s="126"/>
      <c r="C199" s="127" t="s">
        <v>187</v>
      </c>
      <c r="D199" s="127" t="s">
        <v>125</v>
      </c>
      <c r="E199" s="128" t="s">
        <v>282</v>
      </c>
      <c r="F199" s="129" t="s">
        <v>283</v>
      </c>
      <c r="G199" s="130" t="s">
        <v>271</v>
      </c>
      <c r="H199" s="131">
        <v>1</v>
      </c>
      <c r="I199" s="132"/>
      <c r="J199" s="132">
        <f t="shared" si="30"/>
        <v>0</v>
      </c>
      <c r="K199" s="133"/>
      <c r="L199" s="28"/>
      <c r="M199" s="134" t="s">
        <v>1</v>
      </c>
      <c r="N199" s="135" t="s">
        <v>40</v>
      </c>
      <c r="O199" s="136">
        <v>0</v>
      </c>
      <c r="P199" s="136">
        <f t="shared" si="31"/>
        <v>0</v>
      </c>
      <c r="Q199" s="136">
        <v>0</v>
      </c>
      <c r="R199" s="136">
        <f t="shared" si="32"/>
        <v>0</v>
      </c>
      <c r="S199" s="136">
        <v>0</v>
      </c>
      <c r="T199" s="137">
        <f t="shared" si="33"/>
        <v>0</v>
      </c>
      <c r="AR199" s="138" t="s">
        <v>129</v>
      </c>
      <c r="AT199" s="138" t="s">
        <v>125</v>
      </c>
      <c r="AU199" s="138" t="s">
        <v>83</v>
      </c>
      <c r="AY199" s="16" t="s">
        <v>124</v>
      </c>
      <c r="BE199" s="139">
        <f t="shared" si="34"/>
        <v>0</v>
      </c>
      <c r="BF199" s="139">
        <f t="shared" si="35"/>
        <v>0</v>
      </c>
      <c r="BG199" s="139">
        <f t="shared" si="36"/>
        <v>0</v>
      </c>
      <c r="BH199" s="139">
        <f t="shared" si="37"/>
        <v>0</v>
      </c>
      <c r="BI199" s="139">
        <f t="shared" si="38"/>
        <v>0</v>
      </c>
      <c r="BJ199" s="16" t="s">
        <v>83</v>
      </c>
      <c r="BK199" s="139">
        <f t="shared" si="39"/>
        <v>0</v>
      </c>
      <c r="BL199" s="16" t="s">
        <v>129</v>
      </c>
      <c r="BM199" s="138" t="s">
        <v>284</v>
      </c>
    </row>
    <row r="200" spans="2:65" s="1" customFormat="1" ht="24.2" customHeight="1">
      <c r="B200" s="126"/>
      <c r="C200" s="127" t="s">
        <v>285</v>
      </c>
      <c r="D200" s="127" t="s">
        <v>125</v>
      </c>
      <c r="E200" s="128" t="s">
        <v>286</v>
      </c>
      <c r="F200" s="129" t="s">
        <v>287</v>
      </c>
      <c r="G200" s="130" t="s">
        <v>271</v>
      </c>
      <c r="H200" s="131">
        <v>1</v>
      </c>
      <c r="I200" s="132"/>
      <c r="J200" s="132">
        <f t="shared" si="30"/>
        <v>0</v>
      </c>
      <c r="K200" s="133"/>
      <c r="L200" s="28"/>
      <c r="M200" s="134" t="s">
        <v>1</v>
      </c>
      <c r="N200" s="135" t="s">
        <v>40</v>
      </c>
      <c r="O200" s="136">
        <v>0</v>
      </c>
      <c r="P200" s="136">
        <f t="shared" si="31"/>
        <v>0</v>
      </c>
      <c r="Q200" s="136">
        <v>0</v>
      </c>
      <c r="R200" s="136">
        <f t="shared" si="32"/>
        <v>0</v>
      </c>
      <c r="S200" s="136">
        <v>0</v>
      </c>
      <c r="T200" s="137">
        <f t="shared" si="33"/>
        <v>0</v>
      </c>
      <c r="AR200" s="138" t="s">
        <v>129</v>
      </c>
      <c r="AT200" s="138" t="s">
        <v>125</v>
      </c>
      <c r="AU200" s="138" t="s">
        <v>83</v>
      </c>
      <c r="AY200" s="16" t="s">
        <v>124</v>
      </c>
      <c r="BE200" s="139">
        <f t="shared" si="34"/>
        <v>0</v>
      </c>
      <c r="BF200" s="139">
        <f t="shared" si="35"/>
        <v>0</v>
      </c>
      <c r="BG200" s="139">
        <f t="shared" si="36"/>
        <v>0</v>
      </c>
      <c r="BH200" s="139">
        <f t="shared" si="37"/>
        <v>0</v>
      </c>
      <c r="BI200" s="139">
        <f t="shared" si="38"/>
        <v>0</v>
      </c>
      <c r="BJ200" s="16" t="s">
        <v>83</v>
      </c>
      <c r="BK200" s="139">
        <f t="shared" si="39"/>
        <v>0</v>
      </c>
      <c r="BL200" s="16" t="s">
        <v>129</v>
      </c>
      <c r="BM200" s="138" t="s">
        <v>288</v>
      </c>
    </row>
    <row r="201" spans="2:65" s="1" customFormat="1" ht="16.5" customHeight="1">
      <c r="B201" s="126"/>
      <c r="C201" s="127" t="s">
        <v>193</v>
      </c>
      <c r="D201" s="127" t="s">
        <v>125</v>
      </c>
      <c r="E201" s="128" t="s">
        <v>289</v>
      </c>
      <c r="F201" s="129" t="s">
        <v>290</v>
      </c>
      <c r="G201" s="130" t="s">
        <v>271</v>
      </c>
      <c r="H201" s="131">
        <v>3</v>
      </c>
      <c r="I201" s="132"/>
      <c r="J201" s="132">
        <f t="shared" si="30"/>
        <v>0</v>
      </c>
      <c r="K201" s="133"/>
      <c r="L201" s="28"/>
      <c r="M201" s="134" t="s">
        <v>1</v>
      </c>
      <c r="N201" s="135" t="s">
        <v>40</v>
      </c>
      <c r="O201" s="136">
        <v>0</v>
      </c>
      <c r="P201" s="136">
        <f t="shared" si="31"/>
        <v>0</v>
      </c>
      <c r="Q201" s="136">
        <v>0</v>
      </c>
      <c r="R201" s="136">
        <f t="shared" si="32"/>
        <v>0</v>
      </c>
      <c r="S201" s="136">
        <v>0</v>
      </c>
      <c r="T201" s="137">
        <f t="shared" si="33"/>
        <v>0</v>
      </c>
      <c r="AR201" s="138" t="s">
        <v>129</v>
      </c>
      <c r="AT201" s="138" t="s">
        <v>125</v>
      </c>
      <c r="AU201" s="138" t="s">
        <v>83</v>
      </c>
      <c r="AY201" s="16" t="s">
        <v>124</v>
      </c>
      <c r="BE201" s="139">
        <f t="shared" si="34"/>
        <v>0</v>
      </c>
      <c r="BF201" s="139">
        <f t="shared" si="35"/>
        <v>0</v>
      </c>
      <c r="BG201" s="139">
        <f t="shared" si="36"/>
        <v>0</v>
      </c>
      <c r="BH201" s="139">
        <f t="shared" si="37"/>
        <v>0</v>
      </c>
      <c r="BI201" s="139">
        <f t="shared" si="38"/>
        <v>0</v>
      </c>
      <c r="BJ201" s="16" t="s">
        <v>83</v>
      </c>
      <c r="BK201" s="139">
        <f t="shared" si="39"/>
        <v>0</v>
      </c>
      <c r="BL201" s="16" t="s">
        <v>129</v>
      </c>
      <c r="BM201" s="138" t="s">
        <v>291</v>
      </c>
    </row>
    <row r="202" spans="2:65" s="1" customFormat="1" ht="16.5" customHeight="1">
      <c r="B202" s="126"/>
      <c r="C202" s="127" t="s">
        <v>147</v>
      </c>
      <c r="D202" s="127" t="s">
        <v>125</v>
      </c>
      <c r="E202" s="128" t="s">
        <v>292</v>
      </c>
      <c r="F202" s="129" t="s">
        <v>293</v>
      </c>
      <c r="G202" s="130" t="s">
        <v>271</v>
      </c>
      <c r="H202" s="131">
        <v>1</v>
      </c>
      <c r="I202" s="132"/>
      <c r="J202" s="132">
        <f t="shared" si="30"/>
        <v>0</v>
      </c>
      <c r="K202" s="133"/>
      <c r="L202" s="28"/>
      <c r="M202" s="134" t="s">
        <v>1</v>
      </c>
      <c r="N202" s="135" t="s">
        <v>40</v>
      </c>
      <c r="O202" s="136">
        <v>0</v>
      </c>
      <c r="P202" s="136">
        <f t="shared" si="31"/>
        <v>0</v>
      </c>
      <c r="Q202" s="136">
        <v>0</v>
      </c>
      <c r="R202" s="136">
        <f t="shared" si="32"/>
        <v>0</v>
      </c>
      <c r="S202" s="136">
        <v>0</v>
      </c>
      <c r="T202" s="137">
        <f t="shared" si="33"/>
        <v>0</v>
      </c>
      <c r="AR202" s="138" t="s">
        <v>129</v>
      </c>
      <c r="AT202" s="138" t="s">
        <v>125</v>
      </c>
      <c r="AU202" s="138" t="s">
        <v>83</v>
      </c>
      <c r="AY202" s="16" t="s">
        <v>124</v>
      </c>
      <c r="BE202" s="139">
        <f t="shared" si="34"/>
        <v>0</v>
      </c>
      <c r="BF202" s="139">
        <f t="shared" si="35"/>
        <v>0</v>
      </c>
      <c r="BG202" s="139">
        <f t="shared" si="36"/>
        <v>0</v>
      </c>
      <c r="BH202" s="139">
        <f t="shared" si="37"/>
        <v>0</v>
      </c>
      <c r="BI202" s="139">
        <f t="shared" si="38"/>
        <v>0</v>
      </c>
      <c r="BJ202" s="16" t="s">
        <v>83</v>
      </c>
      <c r="BK202" s="139">
        <f t="shared" si="39"/>
        <v>0</v>
      </c>
      <c r="BL202" s="16" t="s">
        <v>129</v>
      </c>
      <c r="BM202" s="138" t="s">
        <v>294</v>
      </c>
    </row>
    <row r="203" spans="2:65" s="1" customFormat="1" ht="16.5" customHeight="1">
      <c r="B203" s="126"/>
      <c r="C203" s="127" t="s">
        <v>198</v>
      </c>
      <c r="D203" s="127" t="s">
        <v>125</v>
      </c>
      <c r="E203" s="128" t="s">
        <v>295</v>
      </c>
      <c r="F203" s="129" t="s">
        <v>296</v>
      </c>
      <c r="G203" s="130" t="s">
        <v>271</v>
      </c>
      <c r="H203" s="131">
        <v>1</v>
      </c>
      <c r="I203" s="132"/>
      <c r="J203" s="132">
        <f t="shared" si="30"/>
        <v>0</v>
      </c>
      <c r="K203" s="133"/>
      <c r="L203" s="28"/>
      <c r="M203" s="134" t="s">
        <v>1</v>
      </c>
      <c r="N203" s="135" t="s">
        <v>40</v>
      </c>
      <c r="O203" s="136">
        <v>0</v>
      </c>
      <c r="P203" s="136">
        <f t="shared" si="31"/>
        <v>0</v>
      </c>
      <c r="Q203" s="136">
        <v>0</v>
      </c>
      <c r="R203" s="136">
        <f t="shared" si="32"/>
        <v>0</v>
      </c>
      <c r="S203" s="136">
        <v>0</v>
      </c>
      <c r="T203" s="137">
        <f t="shared" si="33"/>
        <v>0</v>
      </c>
      <c r="AR203" s="138" t="s">
        <v>129</v>
      </c>
      <c r="AT203" s="138" t="s">
        <v>125</v>
      </c>
      <c r="AU203" s="138" t="s">
        <v>83</v>
      </c>
      <c r="AY203" s="16" t="s">
        <v>124</v>
      </c>
      <c r="BE203" s="139">
        <f t="shared" si="34"/>
        <v>0</v>
      </c>
      <c r="BF203" s="139">
        <f t="shared" si="35"/>
        <v>0</v>
      </c>
      <c r="BG203" s="139">
        <f t="shared" si="36"/>
        <v>0</v>
      </c>
      <c r="BH203" s="139">
        <f t="shared" si="37"/>
        <v>0</v>
      </c>
      <c r="BI203" s="139">
        <f t="shared" si="38"/>
        <v>0</v>
      </c>
      <c r="BJ203" s="16" t="s">
        <v>83</v>
      </c>
      <c r="BK203" s="139">
        <f t="shared" si="39"/>
        <v>0</v>
      </c>
      <c r="BL203" s="16" t="s">
        <v>129</v>
      </c>
      <c r="BM203" s="138" t="s">
        <v>297</v>
      </c>
    </row>
    <row r="204" spans="2:65" s="1" customFormat="1" ht="16.5" customHeight="1">
      <c r="B204" s="126"/>
      <c r="C204" s="127" t="s">
        <v>298</v>
      </c>
      <c r="D204" s="127" t="s">
        <v>125</v>
      </c>
      <c r="E204" s="128" t="s">
        <v>299</v>
      </c>
      <c r="F204" s="129" t="s">
        <v>300</v>
      </c>
      <c r="G204" s="130" t="s">
        <v>128</v>
      </c>
      <c r="H204" s="131">
        <v>31.22</v>
      </c>
      <c r="I204" s="132"/>
      <c r="J204" s="132">
        <f t="shared" si="30"/>
        <v>0</v>
      </c>
      <c r="K204" s="133"/>
      <c r="L204" s="28"/>
      <c r="M204" s="134" t="s">
        <v>1</v>
      </c>
      <c r="N204" s="135" t="s">
        <v>40</v>
      </c>
      <c r="O204" s="136">
        <v>0</v>
      </c>
      <c r="P204" s="136">
        <f t="shared" si="31"/>
        <v>0</v>
      </c>
      <c r="Q204" s="136">
        <v>0</v>
      </c>
      <c r="R204" s="136">
        <f t="shared" si="32"/>
        <v>0</v>
      </c>
      <c r="S204" s="136">
        <v>0</v>
      </c>
      <c r="T204" s="137">
        <f t="shared" si="33"/>
        <v>0</v>
      </c>
      <c r="AR204" s="138" t="s">
        <v>129</v>
      </c>
      <c r="AT204" s="138" t="s">
        <v>125</v>
      </c>
      <c r="AU204" s="138" t="s">
        <v>83</v>
      </c>
      <c r="AY204" s="16" t="s">
        <v>124</v>
      </c>
      <c r="BE204" s="139">
        <f t="shared" si="34"/>
        <v>0</v>
      </c>
      <c r="BF204" s="139">
        <f t="shared" si="35"/>
        <v>0</v>
      </c>
      <c r="BG204" s="139">
        <f t="shared" si="36"/>
        <v>0</v>
      </c>
      <c r="BH204" s="139">
        <f t="shared" si="37"/>
        <v>0</v>
      </c>
      <c r="BI204" s="139">
        <f t="shared" si="38"/>
        <v>0</v>
      </c>
      <c r="BJ204" s="16" t="s">
        <v>83</v>
      </c>
      <c r="BK204" s="139">
        <f t="shared" si="39"/>
        <v>0</v>
      </c>
      <c r="BL204" s="16" t="s">
        <v>129</v>
      </c>
      <c r="BM204" s="138" t="s">
        <v>301</v>
      </c>
    </row>
    <row r="205" spans="2:65" s="1" customFormat="1" ht="16.5" customHeight="1">
      <c r="B205" s="126"/>
      <c r="C205" s="127" t="s">
        <v>201</v>
      </c>
      <c r="D205" s="127" t="s">
        <v>125</v>
      </c>
      <c r="E205" s="128" t="s">
        <v>302</v>
      </c>
      <c r="F205" s="129" t="s">
        <v>303</v>
      </c>
      <c r="G205" s="130" t="s">
        <v>157</v>
      </c>
      <c r="H205" s="131">
        <v>14.29</v>
      </c>
      <c r="I205" s="132"/>
      <c r="J205" s="132">
        <f t="shared" si="30"/>
        <v>0</v>
      </c>
      <c r="K205" s="133"/>
      <c r="L205" s="28"/>
      <c r="M205" s="134" t="s">
        <v>1</v>
      </c>
      <c r="N205" s="135" t="s">
        <v>40</v>
      </c>
      <c r="O205" s="136">
        <v>0</v>
      </c>
      <c r="P205" s="136">
        <f t="shared" si="31"/>
        <v>0</v>
      </c>
      <c r="Q205" s="136">
        <v>0</v>
      </c>
      <c r="R205" s="136">
        <f t="shared" si="32"/>
        <v>0</v>
      </c>
      <c r="S205" s="136">
        <v>0</v>
      </c>
      <c r="T205" s="137">
        <f t="shared" si="33"/>
        <v>0</v>
      </c>
      <c r="AR205" s="138" t="s">
        <v>129</v>
      </c>
      <c r="AT205" s="138" t="s">
        <v>125</v>
      </c>
      <c r="AU205" s="138" t="s">
        <v>83</v>
      </c>
      <c r="AY205" s="16" t="s">
        <v>124</v>
      </c>
      <c r="BE205" s="139">
        <f t="shared" si="34"/>
        <v>0</v>
      </c>
      <c r="BF205" s="139">
        <f t="shared" si="35"/>
        <v>0</v>
      </c>
      <c r="BG205" s="139">
        <f t="shared" si="36"/>
        <v>0</v>
      </c>
      <c r="BH205" s="139">
        <f t="shared" si="37"/>
        <v>0</v>
      </c>
      <c r="BI205" s="139">
        <f t="shared" si="38"/>
        <v>0</v>
      </c>
      <c r="BJ205" s="16" t="s">
        <v>83</v>
      </c>
      <c r="BK205" s="139">
        <f t="shared" si="39"/>
        <v>0</v>
      </c>
      <c r="BL205" s="16" t="s">
        <v>129</v>
      </c>
      <c r="BM205" s="138" t="s">
        <v>304</v>
      </c>
    </row>
    <row r="206" spans="2:65" s="11" customFormat="1" ht="25.9" customHeight="1">
      <c r="B206" s="117"/>
      <c r="D206" s="118" t="s">
        <v>74</v>
      </c>
      <c r="E206" s="119" t="s">
        <v>85</v>
      </c>
      <c r="F206" s="119" t="s">
        <v>305</v>
      </c>
      <c r="J206" s="120">
        <f>BK206</f>
        <v>0</v>
      </c>
      <c r="L206" s="117"/>
      <c r="M206" s="121"/>
      <c r="P206" s="122">
        <f>SUM(P207:P209)</f>
        <v>1.4132799999999999</v>
      </c>
      <c r="R206" s="122">
        <f>SUM(R207:R209)</f>
        <v>5.4603427999999994</v>
      </c>
      <c r="T206" s="123">
        <f>SUM(T207:T209)</f>
        <v>0</v>
      </c>
      <c r="AR206" s="118" t="s">
        <v>83</v>
      </c>
      <c r="AT206" s="124" t="s">
        <v>74</v>
      </c>
      <c r="AU206" s="124" t="s">
        <v>75</v>
      </c>
      <c r="AY206" s="118" t="s">
        <v>124</v>
      </c>
      <c r="BK206" s="125">
        <f>SUM(BK207:BK209)</f>
        <v>0</v>
      </c>
    </row>
    <row r="207" spans="2:65" s="1" customFormat="1" ht="24.2" customHeight="1">
      <c r="B207" s="126"/>
      <c r="C207" s="127" t="s">
        <v>306</v>
      </c>
      <c r="D207" s="127" t="s">
        <v>125</v>
      </c>
      <c r="E207" s="128" t="s">
        <v>307</v>
      </c>
      <c r="F207" s="129" t="s">
        <v>308</v>
      </c>
      <c r="G207" s="130" t="s">
        <v>175</v>
      </c>
      <c r="H207" s="131">
        <v>2.42</v>
      </c>
      <c r="I207" s="132"/>
      <c r="J207" s="132">
        <f>ROUND(I207*H207,2)</f>
        <v>0</v>
      </c>
      <c r="K207" s="133"/>
      <c r="L207" s="28"/>
      <c r="M207" s="134" t="s">
        <v>1</v>
      </c>
      <c r="N207" s="135" t="s">
        <v>40</v>
      </c>
      <c r="O207" s="136">
        <v>0.58399999999999996</v>
      </c>
      <c r="P207" s="136">
        <f>O207*H207</f>
        <v>1.4132799999999999</v>
      </c>
      <c r="Q207" s="136">
        <v>2.2563399999999998</v>
      </c>
      <c r="R207" s="136">
        <f>Q207*H207</f>
        <v>5.4603427999999994</v>
      </c>
      <c r="S207" s="136">
        <v>0</v>
      </c>
      <c r="T207" s="137">
        <f>S207*H207</f>
        <v>0</v>
      </c>
      <c r="AR207" s="138" t="s">
        <v>129</v>
      </c>
      <c r="AT207" s="138" t="s">
        <v>125</v>
      </c>
      <c r="AU207" s="138" t="s">
        <v>83</v>
      </c>
      <c r="AY207" s="16" t="s">
        <v>124</v>
      </c>
      <c r="BE207" s="139">
        <f>IF(N207="základní",J207,0)</f>
        <v>0</v>
      </c>
      <c r="BF207" s="139">
        <f>IF(N207="snížená",J207,0)</f>
        <v>0</v>
      </c>
      <c r="BG207" s="139">
        <f>IF(N207="zákl. přenesená",J207,0)</f>
        <v>0</v>
      </c>
      <c r="BH207" s="139">
        <f>IF(N207="sníž. přenesená",J207,0)</f>
        <v>0</v>
      </c>
      <c r="BI207" s="139">
        <f>IF(N207="nulová",J207,0)</f>
        <v>0</v>
      </c>
      <c r="BJ207" s="16" t="s">
        <v>83</v>
      </c>
      <c r="BK207" s="139">
        <f>ROUND(I207*H207,2)</f>
        <v>0</v>
      </c>
      <c r="BL207" s="16" t="s">
        <v>129</v>
      </c>
      <c r="BM207" s="138" t="s">
        <v>309</v>
      </c>
    </row>
    <row r="208" spans="2:65" s="12" customFormat="1" ht="11.25">
      <c r="B208" s="140"/>
      <c r="D208" s="141" t="s">
        <v>130</v>
      </c>
      <c r="E208" s="142" t="s">
        <v>1</v>
      </c>
      <c r="F208" s="143" t="s">
        <v>310</v>
      </c>
      <c r="H208" s="144">
        <v>2.42</v>
      </c>
      <c r="L208" s="140"/>
      <c r="M208" s="145"/>
      <c r="T208" s="146"/>
      <c r="AT208" s="142" t="s">
        <v>130</v>
      </c>
      <c r="AU208" s="142" t="s">
        <v>83</v>
      </c>
      <c r="AV208" s="12" t="s">
        <v>85</v>
      </c>
      <c r="AW208" s="12" t="s">
        <v>32</v>
      </c>
      <c r="AX208" s="12" t="s">
        <v>75</v>
      </c>
      <c r="AY208" s="142" t="s">
        <v>124</v>
      </c>
    </row>
    <row r="209" spans="2:65" s="13" customFormat="1" ht="11.25">
      <c r="B209" s="147"/>
      <c r="D209" s="141" t="s">
        <v>130</v>
      </c>
      <c r="E209" s="148" t="s">
        <v>1</v>
      </c>
      <c r="F209" s="149" t="s">
        <v>132</v>
      </c>
      <c r="H209" s="150">
        <v>2.42</v>
      </c>
      <c r="L209" s="147"/>
      <c r="M209" s="151"/>
      <c r="T209" s="152"/>
      <c r="AT209" s="148" t="s">
        <v>130</v>
      </c>
      <c r="AU209" s="148" t="s">
        <v>83</v>
      </c>
      <c r="AV209" s="13" t="s">
        <v>129</v>
      </c>
      <c r="AW209" s="13" t="s">
        <v>32</v>
      </c>
      <c r="AX209" s="13" t="s">
        <v>83</v>
      </c>
      <c r="AY209" s="148" t="s">
        <v>124</v>
      </c>
    </row>
    <row r="210" spans="2:65" s="11" customFormat="1" ht="25.9" customHeight="1">
      <c r="B210" s="117"/>
      <c r="D210" s="118" t="s">
        <v>74</v>
      </c>
      <c r="E210" s="119" t="s">
        <v>135</v>
      </c>
      <c r="F210" s="119" t="s">
        <v>311</v>
      </c>
      <c r="J210" s="120">
        <f>BK210</f>
        <v>0</v>
      </c>
      <c r="L210" s="117"/>
      <c r="M210" s="121"/>
      <c r="P210" s="122">
        <f>P211</f>
        <v>4.4984000000000002</v>
      </c>
      <c r="R210" s="122">
        <f>R211</f>
        <v>2.0768800000000001</v>
      </c>
      <c r="T210" s="123">
        <f>T211</f>
        <v>0</v>
      </c>
      <c r="AR210" s="118" t="s">
        <v>83</v>
      </c>
      <c r="AT210" s="124" t="s">
        <v>74</v>
      </c>
      <c r="AU210" s="124" t="s">
        <v>75</v>
      </c>
      <c r="AY210" s="118" t="s">
        <v>124</v>
      </c>
      <c r="BK210" s="125">
        <f>BK211</f>
        <v>0</v>
      </c>
    </row>
    <row r="211" spans="2:65" s="1" customFormat="1" ht="24.2" customHeight="1">
      <c r="B211" s="126"/>
      <c r="C211" s="127" t="s">
        <v>205</v>
      </c>
      <c r="D211" s="127" t="s">
        <v>125</v>
      </c>
      <c r="E211" s="128" t="s">
        <v>312</v>
      </c>
      <c r="F211" s="129" t="s">
        <v>313</v>
      </c>
      <c r="G211" s="130" t="s">
        <v>175</v>
      </c>
      <c r="H211" s="131">
        <v>0.8</v>
      </c>
      <c r="I211" s="132"/>
      <c r="J211" s="132">
        <f>ROUND(I211*H211,2)</f>
        <v>0</v>
      </c>
      <c r="K211" s="133"/>
      <c r="L211" s="28"/>
      <c r="M211" s="134" t="s">
        <v>1</v>
      </c>
      <c r="N211" s="135" t="s">
        <v>40</v>
      </c>
      <c r="O211" s="136">
        <v>5.6230000000000002</v>
      </c>
      <c r="P211" s="136">
        <f>O211*H211</f>
        <v>4.4984000000000002</v>
      </c>
      <c r="Q211" s="136">
        <v>2.5960999999999999</v>
      </c>
      <c r="R211" s="136">
        <f>Q211*H211</f>
        <v>2.0768800000000001</v>
      </c>
      <c r="S211" s="136">
        <v>0</v>
      </c>
      <c r="T211" s="137">
        <f>S211*H211</f>
        <v>0</v>
      </c>
      <c r="AR211" s="138" t="s">
        <v>129</v>
      </c>
      <c r="AT211" s="138" t="s">
        <v>125</v>
      </c>
      <c r="AU211" s="138" t="s">
        <v>83</v>
      </c>
      <c r="AY211" s="16" t="s">
        <v>124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6" t="s">
        <v>83</v>
      </c>
      <c r="BK211" s="139">
        <f>ROUND(I211*H211,2)</f>
        <v>0</v>
      </c>
      <c r="BL211" s="16" t="s">
        <v>129</v>
      </c>
      <c r="BM211" s="138" t="s">
        <v>314</v>
      </c>
    </row>
    <row r="212" spans="2:65" s="11" customFormat="1" ht="25.9" customHeight="1">
      <c r="B212" s="117"/>
      <c r="D212" s="118" t="s">
        <v>74</v>
      </c>
      <c r="E212" s="119" t="s">
        <v>143</v>
      </c>
      <c r="F212" s="119" t="s">
        <v>315</v>
      </c>
      <c r="J212" s="120">
        <f>BK212</f>
        <v>0</v>
      </c>
      <c r="L212" s="117"/>
      <c r="M212" s="121"/>
      <c r="P212" s="122">
        <f>SUM(P213:P222)</f>
        <v>5.9777199999999997</v>
      </c>
      <c r="R212" s="122">
        <f>SUM(R213:R222)</f>
        <v>35.742769999999993</v>
      </c>
      <c r="T212" s="123">
        <f>SUM(T213:T222)</f>
        <v>0</v>
      </c>
      <c r="AR212" s="118" t="s">
        <v>83</v>
      </c>
      <c r="AT212" s="124" t="s">
        <v>74</v>
      </c>
      <c r="AU212" s="124" t="s">
        <v>75</v>
      </c>
      <c r="AY212" s="118" t="s">
        <v>124</v>
      </c>
      <c r="BK212" s="125">
        <f>SUM(BK213:BK222)</f>
        <v>0</v>
      </c>
    </row>
    <row r="213" spans="2:65" s="1" customFormat="1" ht="33" customHeight="1">
      <c r="B213" s="126"/>
      <c r="C213" s="127" t="s">
        <v>316</v>
      </c>
      <c r="D213" s="127" t="s">
        <v>125</v>
      </c>
      <c r="E213" s="128" t="s">
        <v>317</v>
      </c>
      <c r="F213" s="129" t="s">
        <v>318</v>
      </c>
      <c r="G213" s="130" t="s">
        <v>128</v>
      </c>
      <c r="H213" s="131">
        <v>31.22</v>
      </c>
      <c r="I213" s="132"/>
      <c r="J213" s="132">
        <f t="shared" ref="J213:J222" si="40">ROUND(I213*H213,2)</f>
        <v>0</v>
      </c>
      <c r="K213" s="133"/>
      <c r="L213" s="28"/>
      <c r="M213" s="134" t="s">
        <v>1</v>
      </c>
      <c r="N213" s="135" t="s">
        <v>40</v>
      </c>
      <c r="O213" s="136">
        <v>2.5999999999999999E-2</v>
      </c>
      <c r="P213" s="136">
        <f t="shared" ref="P213:P222" si="41">O213*H213</f>
        <v>0.81171999999999989</v>
      </c>
      <c r="Q213" s="136">
        <v>0.34499999999999997</v>
      </c>
      <c r="R213" s="136">
        <f t="shared" ref="R213:R222" si="42">Q213*H213</f>
        <v>10.770899999999999</v>
      </c>
      <c r="S213" s="136">
        <v>0</v>
      </c>
      <c r="T213" s="137">
        <f t="shared" ref="T213:T222" si="43">S213*H213</f>
        <v>0</v>
      </c>
      <c r="AR213" s="138" t="s">
        <v>129</v>
      </c>
      <c r="AT213" s="138" t="s">
        <v>125</v>
      </c>
      <c r="AU213" s="138" t="s">
        <v>83</v>
      </c>
      <c r="AY213" s="16" t="s">
        <v>124</v>
      </c>
      <c r="BE213" s="139">
        <f t="shared" ref="BE213:BE222" si="44">IF(N213="základní",J213,0)</f>
        <v>0</v>
      </c>
      <c r="BF213" s="139">
        <f t="shared" ref="BF213:BF222" si="45">IF(N213="snížená",J213,0)</f>
        <v>0</v>
      </c>
      <c r="BG213" s="139">
        <f t="shared" ref="BG213:BG222" si="46">IF(N213="zákl. přenesená",J213,0)</f>
        <v>0</v>
      </c>
      <c r="BH213" s="139">
        <f t="shared" ref="BH213:BH222" si="47">IF(N213="sníž. přenesená",J213,0)</f>
        <v>0</v>
      </c>
      <c r="BI213" s="139">
        <f t="shared" ref="BI213:BI222" si="48">IF(N213="nulová",J213,0)</f>
        <v>0</v>
      </c>
      <c r="BJ213" s="16" t="s">
        <v>83</v>
      </c>
      <c r="BK213" s="139">
        <f t="shared" ref="BK213:BK222" si="49">ROUND(I213*H213,2)</f>
        <v>0</v>
      </c>
      <c r="BL213" s="16" t="s">
        <v>129</v>
      </c>
      <c r="BM213" s="138" t="s">
        <v>319</v>
      </c>
    </row>
    <row r="214" spans="2:65" s="1" customFormat="1" ht="33" customHeight="1">
      <c r="B214" s="126"/>
      <c r="C214" s="127" t="s">
        <v>208</v>
      </c>
      <c r="D214" s="127" t="s">
        <v>125</v>
      </c>
      <c r="E214" s="128" t="s">
        <v>320</v>
      </c>
      <c r="F214" s="129" t="s">
        <v>321</v>
      </c>
      <c r="G214" s="130" t="s">
        <v>128</v>
      </c>
      <c r="H214" s="131">
        <v>41</v>
      </c>
      <c r="I214" s="132"/>
      <c r="J214" s="132">
        <f t="shared" si="40"/>
        <v>0</v>
      </c>
      <c r="K214" s="133"/>
      <c r="L214" s="28"/>
      <c r="M214" s="134" t="s">
        <v>1</v>
      </c>
      <c r="N214" s="135" t="s">
        <v>40</v>
      </c>
      <c r="O214" s="136">
        <v>2.5999999999999999E-2</v>
      </c>
      <c r="P214" s="136">
        <f t="shared" si="41"/>
        <v>1.0660000000000001</v>
      </c>
      <c r="Q214" s="136">
        <v>0.39100000000000001</v>
      </c>
      <c r="R214" s="136">
        <f t="shared" si="42"/>
        <v>16.030999999999999</v>
      </c>
      <c r="S214" s="136">
        <v>0</v>
      </c>
      <c r="T214" s="137">
        <f t="shared" si="43"/>
        <v>0</v>
      </c>
      <c r="AR214" s="138" t="s">
        <v>129</v>
      </c>
      <c r="AT214" s="138" t="s">
        <v>125</v>
      </c>
      <c r="AU214" s="138" t="s">
        <v>83</v>
      </c>
      <c r="AY214" s="16" t="s">
        <v>124</v>
      </c>
      <c r="BE214" s="139">
        <f t="shared" si="44"/>
        <v>0</v>
      </c>
      <c r="BF214" s="139">
        <f t="shared" si="45"/>
        <v>0</v>
      </c>
      <c r="BG214" s="139">
        <f t="shared" si="46"/>
        <v>0</v>
      </c>
      <c r="BH214" s="139">
        <f t="shared" si="47"/>
        <v>0</v>
      </c>
      <c r="BI214" s="139">
        <f t="shared" si="48"/>
        <v>0</v>
      </c>
      <c r="BJ214" s="16" t="s">
        <v>83</v>
      </c>
      <c r="BK214" s="139">
        <f t="shared" si="49"/>
        <v>0</v>
      </c>
      <c r="BL214" s="16" t="s">
        <v>129</v>
      </c>
      <c r="BM214" s="138" t="s">
        <v>322</v>
      </c>
    </row>
    <row r="215" spans="2:65" s="1" customFormat="1" ht="37.9" customHeight="1">
      <c r="B215" s="126"/>
      <c r="C215" s="127" t="s">
        <v>323</v>
      </c>
      <c r="D215" s="127" t="s">
        <v>125</v>
      </c>
      <c r="E215" s="128" t="s">
        <v>324</v>
      </c>
      <c r="F215" s="129" t="s">
        <v>325</v>
      </c>
      <c r="G215" s="130" t="s">
        <v>128</v>
      </c>
      <c r="H215" s="131">
        <v>41</v>
      </c>
      <c r="I215" s="132"/>
      <c r="J215" s="132">
        <f t="shared" si="40"/>
        <v>0</v>
      </c>
      <c r="K215" s="133"/>
      <c r="L215" s="28"/>
      <c r="M215" s="134" t="s">
        <v>1</v>
      </c>
      <c r="N215" s="135" t="s">
        <v>40</v>
      </c>
      <c r="O215" s="136">
        <v>9.1999999999999998E-2</v>
      </c>
      <c r="P215" s="136">
        <f t="shared" si="41"/>
        <v>3.7719999999999998</v>
      </c>
      <c r="Q215" s="136">
        <v>0.21084</v>
      </c>
      <c r="R215" s="136">
        <f t="shared" si="42"/>
        <v>8.6444399999999995</v>
      </c>
      <c r="S215" s="136">
        <v>0</v>
      </c>
      <c r="T215" s="137">
        <f t="shared" si="43"/>
        <v>0</v>
      </c>
      <c r="AR215" s="138" t="s">
        <v>129</v>
      </c>
      <c r="AT215" s="138" t="s">
        <v>125</v>
      </c>
      <c r="AU215" s="138" t="s">
        <v>83</v>
      </c>
      <c r="AY215" s="16" t="s">
        <v>124</v>
      </c>
      <c r="BE215" s="139">
        <f t="shared" si="44"/>
        <v>0</v>
      </c>
      <c r="BF215" s="139">
        <f t="shared" si="45"/>
        <v>0</v>
      </c>
      <c r="BG215" s="139">
        <f t="shared" si="46"/>
        <v>0</v>
      </c>
      <c r="BH215" s="139">
        <f t="shared" si="47"/>
        <v>0</v>
      </c>
      <c r="BI215" s="139">
        <f t="shared" si="48"/>
        <v>0</v>
      </c>
      <c r="BJ215" s="16" t="s">
        <v>83</v>
      </c>
      <c r="BK215" s="139">
        <f t="shared" si="49"/>
        <v>0</v>
      </c>
      <c r="BL215" s="16" t="s">
        <v>129</v>
      </c>
      <c r="BM215" s="138" t="s">
        <v>326</v>
      </c>
    </row>
    <row r="216" spans="2:65" s="1" customFormat="1" ht="21.75" customHeight="1">
      <c r="B216" s="126"/>
      <c r="C216" s="127" t="s">
        <v>211</v>
      </c>
      <c r="D216" s="127" t="s">
        <v>125</v>
      </c>
      <c r="E216" s="128" t="s">
        <v>327</v>
      </c>
      <c r="F216" s="129" t="s">
        <v>328</v>
      </c>
      <c r="G216" s="130" t="s">
        <v>128</v>
      </c>
      <c r="H216" s="131">
        <v>41</v>
      </c>
      <c r="I216" s="132"/>
      <c r="J216" s="132">
        <f t="shared" si="40"/>
        <v>0</v>
      </c>
      <c r="K216" s="133"/>
      <c r="L216" s="28"/>
      <c r="M216" s="134" t="s">
        <v>1</v>
      </c>
      <c r="N216" s="135" t="s">
        <v>40</v>
      </c>
      <c r="O216" s="136">
        <v>0</v>
      </c>
      <c r="P216" s="136">
        <f t="shared" si="41"/>
        <v>0</v>
      </c>
      <c r="Q216" s="136">
        <v>0</v>
      </c>
      <c r="R216" s="136">
        <f t="shared" si="42"/>
        <v>0</v>
      </c>
      <c r="S216" s="136">
        <v>0</v>
      </c>
      <c r="T216" s="137">
        <f t="shared" si="43"/>
        <v>0</v>
      </c>
      <c r="AR216" s="138" t="s">
        <v>129</v>
      </c>
      <c r="AT216" s="138" t="s">
        <v>125</v>
      </c>
      <c r="AU216" s="138" t="s">
        <v>83</v>
      </c>
      <c r="AY216" s="16" t="s">
        <v>124</v>
      </c>
      <c r="BE216" s="139">
        <f t="shared" si="44"/>
        <v>0</v>
      </c>
      <c r="BF216" s="139">
        <f t="shared" si="45"/>
        <v>0</v>
      </c>
      <c r="BG216" s="139">
        <f t="shared" si="46"/>
        <v>0</v>
      </c>
      <c r="BH216" s="139">
        <f t="shared" si="47"/>
        <v>0</v>
      </c>
      <c r="BI216" s="139">
        <f t="shared" si="48"/>
        <v>0</v>
      </c>
      <c r="BJ216" s="16" t="s">
        <v>83</v>
      </c>
      <c r="BK216" s="139">
        <f t="shared" si="49"/>
        <v>0</v>
      </c>
      <c r="BL216" s="16" t="s">
        <v>129</v>
      </c>
      <c r="BM216" s="138" t="s">
        <v>329</v>
      </c>
    </row>
    <row r="217" spans="2:65" s="1" customFormat="1" ht="24.2" customHeight="1">
      <c r="B217" s="126"/>
      <c r="C217" s="127" t="s">
        <v>330</v>
      </c>
      <c r="D217" s="127" t="s">
        <v>125</v>
      </c>
      <c r="E217" s="128" t="s">
        <v>331</v>
      </c>
      <c r="F217" s="129" t="s">
        <v>332</v>
      </c>
      <c r="G217" s="130" t="s">
        <v>128</v>
      </c>
      <c r="H217" s="131">
        <v>41</v>
      </c>
      <c r="I217" s="132"/>
      <c r="J217" s="132">
        <f t="shared" si="40"/>
        <v>0</v>
      </c>
      <c r="K217" s="133"/>
      <c r="L217" s="28"/>
      <c r="M217" s="134" t="s">
        <v>1</v>
      </c>
      <c r="N217" s="135" t="s">
        <v>40</v>
      </c>
      <c r="O217" s="136">
        <v>4.0000000000000001E-3</v>
      </c>
      <c r="P217" s="136">
        <f t="shared" si="41"/>
        <v>0.16400000000000001</v>
      </c>
      <c r="Q217" s="136">
        <v>6.0099999999999997E-3</v>
      </c>
      <c r="R217" s="136">
        <f t="shared" si="42"/>
        <v>0.24640999999999999</v>
      </c>
      <c r="S217" s="136">
        <v>0</v>
      </c>
      <c r="T217" s="137">
        <f t="shared" si="43"/>
        <v>0</v>
      </c>
      <c r="AR217" s="138" t="s">
        <v>129</v>
      </c>
      <c r="AT217" s="138" t="s">
        <v>125</v>
      </c>
      <c r="AU217" s="138" t="s">
        <v>83</v>
      </c>
      <c r="AY217" s="16" t="s">
        <v>124</v>
      </c>
      <c r="BE217" s="139">
        <f t="shared" si="44"/>
        <v>0</v>
      </c>
      <c r="BF217" s="139">
        <f t="shared" si="45"/>
        <v>0</v>
      </c>
      <c r="BG217" s="139">
        <f t="shared" si="46"/>
        <v>0</v>
      </c>
      <c r="BH217" s="139">
        <f t="shared" si="47"/>
        <v>0</v>
      </c>
      <c r="BI217" s="139">
        <f t="shared" si="48"/>
        <v>0</v>
      </c>
      <c r="BJ217" s="16" t="s">
        <v>83</v>
      </c>
      <c r="BK217" s="139">
        <f t="shared" si="49"/>
        <v>0</v>
      </c>
      <c r="BL217" s="16" t="s">
        <v>129</v>
      </c>
      <c r="BM217" s="138" t="s">
        <v>333</v>
      </c>
    </row>
    <row r="218" spans="2:65" s="1" customFormat="1" ht="33" customHeight="1">
      <c r="B218" s="126"/>
      <c r="C218" s="127" t="s">
        <v>214</v>
      </c>
      <c r="D218" s="127" t="s">
        <v>125</v>
      </c>
      <c r="E218" s="128" t="s">
        <v>334</v>
      </c>
      <c r="F218" s="129" t="s">
        <v>335</v>
      </c>
      <c r="G218" s="130" t="s">
        <v>128</v>
      </c>
      <c r="H218" s="131">
        <v>82</v>
      </c>
      <c r="I218" s="132"/>
      <c r="J218" s="132">
        <f t="shared" si="40"/>
        <v>0</v>
      </c>
      <c r="K218" s="133"/>
      <c r="L218" s="28"/>
      <c r="M218" s="134" t="s">
        <v>1</v>
      </c>
      <c r="N218" s="135" t="s">
        <v>40</v>
      </c>
      <c r="O218" s="136">
        <v>2E-3</v>
      </c>
      <c r="P218" s="136">
        <f t="shared" si="41"/>
        <v>0.16400000000000001</v>
      </c>
      <c r="Q218" s="136">
        <v>6.0999999999999997E-4</v>
      </c>
      <c r="R218" s="136">
        <f t="shared" si="42"/>
        <v>5.0019999999999995E-2</v>
      </c>
      <c r="S218" s="136">
        <v>0</v>
      </c>
      <c r="T218" s="137">
        <f t="shared" si="43"/>
        <v>0</v>
      </c>
      <c r="AR218" s="138" t="s">
        <v>129</v>
      </c>
      <c r="AT218" s="138" t="s">
        <v>125</v>
      </c>
      <c r="AU218" s="138" t="s">
        <v>83</v>
      </c>
      <c r="AY218" s="16" t="s">
        <v>124</v>
      </c>
      <c r="BE218" s="139">
        <f t="shared" si="44"/>
        <v>0</v>
      </c>
      <c r="BF218" s="139">
        <f t="shared" si="45"/>
        <v>0</v>
      </c>
      <c r="BG218" s="139">
        <f t="shared" si="46"/>
        <v>0</v>
      </c>
      <c r="BH218" s="139">
        <f t="shared" si="47"/>
        <v>0</v>
      </c>
      <c r="BI218" s="139">
        <f t="shared" si="48"/>
        <v>0</v>
      </c>
      <c r="BJ218" s="16" t="s">
        <v>83</v>
      </c>
      <c r="BK218" s="139">
        <f t="shared" si="49"/>
        <v>0</v>
      </c>
      <c r="BL218" s="16" t="s">
        <v>129</v>
      </c>
      <c r="BM218" s="138" t="s">
        <v>336</v>
      </c>
    </row>
    <row r="219" spans="2:65" s="1" customFormat="1" ht="37.9" customHeight="1">
      <c r="B219" s="126"/>
      <c r="C219" s="127" t="s">
        <v>337</v>
      </c>
      <c r="D219" s="127" t="s">
        <v>125</v>
      </c>
      <c r="E219" s="128" t="s">
        <v>338</v>
      </c>
      <c r="F219" s="129" t="s">
        <v>339</v>
      </c>
      <c r="G219" s="130" t="s">
        <v>128</v>
      </c>
      <c r="H219" s="131">
        <v>41</v>
      </c>
      <c r="I219" s="132"/>
      <c r="J219" s="132">
        <f t="shared" si="40"/>
        <v>0</v>
      </c>
      <c r="K219" s="133"/>
      <c r="L219" s="28"/>
      <c r="M219" s="134" t="s">
        <v>1</v>
      </c>
      <c r="N219" s="135" t="s">
        <v>40</v>
      </c>
      <c r="O219" s="136">
        <v>0</v>
      </c>
      <c r="P219" s="136">
        <f t="shared" si="41"/>
        <v>0</v>
      </c>
      <c r="Q219" s="136">
        <v>0</v>
      </c>
      <c r="R219" s="136">
        <f t="shared" si="42"/>
        <v>0</v>
      </c>
      <c r="S219" s="136">
        <v>0</v>
      </c>
      <c r="T219" s="137">
        <f t="shared" si="43"/>
        <v>0</v>
      </c>
      <c r="AR219" s="138" t="s">
        <v>129</v>
      </c>
      <c r="AT219" s="138" t="s">
        <v>125</v>
      </c>
      <c r="AU219" s="138" t="s">
        <v>83</v>
      </c>
      <c r="AY219" s="16" t="s">
        <v>124</v>
      </c>
      <c r="BE219" s="139">
        <f t="shared" si="44"/>
        <v>0</v>
      </c>
      <c r="BF219" s="139">
        <f t="shared" si="45"/>
        <v>0</v>
      </c>
      <c r="BG219" s="139">
        <f t="shared" si="46"/>
        <v>0</v>
      </c>
      <c r="BH219" s="139">
        <f t="shared" si="47"/>
        <v>0</v>
      </c>
      <c r="BI219" s="139">
        <f t="shared" si="48"/>
        <v>0</v>
      </c>
      <c r="BJ219" s="16" t="s">
        <v>83</v>
      </c>
      <c r="BK219" s="139">
        <f t="shared" si="49"/>
        <v>0</v>
      </c>
      <c r="BL219" s="16" t="s">
        <v>129</v>
      </c>
      <c r="BM219" s="138" t="s">
        <v>340</v>
      </c>
    </row>
    <row r="220" spans="2:65" s="1" customFormat="1" ht="37.9" customHeight="1">
      <c r="B220" s="126"/>
      <c r="C220" s="127" t="s">
        <v>218</v>
      </c>
      <c r="D220" s="127" t="s">
        <v>125</v>
      </c>
      <c r="E220" s="128" t="s">
        <v>341</v>
      </c>
      <c r="F220" s="129" t="s">
        <v>342</v>
      </c>
      <c r="G220" s="130" t="s">
        <v>128</v>
      </c>
      <c r="H220" s="131">
        <v>41</v>
      </c>
      <c r="I220" s="132"/>
      <c r="J220" s="132">
        <f t="shared" si="40"/>
        <v>0</v>
      </c>
      <c r="K220" s="133"/>
      <c r="L220" s="28"/>
      <c r="M220" s="134" t="s">
        <v>1</v>
      </c>
      <c r="N220" s="135" t="s">
        <v>40</v>
      </c>
      <c r="O220" s="136">
        <v>0</v>
      </c>
      <c r="P220" s="136">
        <f t="shared" si="41"/>
        <v>0</v>
      </c>
      <c r="Q220" s="136">
        <v>0</v>
      </c>
      <c r="R220" s="136">
        <f t="shared" si="42"/>
        <v>0</v>
      </c>
      <c r="S220" s="136">
        <v>0</v>
      </c>
      <c r="T220" s="137">
        <f t="shared" si="43"/>
        <v>0</v>
      </c>
      <c r="AR220" s="138" t="s">
        <v>129</v>
      </c>
      <c r="AT220" s="138" t="s">
        <v>125</v>
      </c>
      <c r="AU220" s="138" t="s">
        <v>83</v>
      </c>
      <c r="AY220" s="16" t="s">
        <v>124</v>
      </c>
      <c r="BE220" s="139">
        <f t="shared" si="44"/>
        <v>0</v>
      </c>
      <c r="BF220" s="139">
        <f t="shared" si="45"/>
        <v>0</v>
      </c>
      <c r="BG220" s="139">
        <f t="shared" si="46"/>
        <v>0</v>
      </c>
      <c r="BH220" s="139">
        <f t="shared" si="47"/>
        <v>0</v>
      </c>
      <c r="BI220" s="139">
        <f t="shared" si="48"/>
        <v>0</v>
      </c>
      <c r="BJ220" s="16" t="s">
        <v>83</v>
      </c>
      <c r="BK220" s="139">
        <f t="shared" si="49"/>
        <v>0</v>
      </c>
      <c r="BL220" s="16" t="s">
        <v>129</v>
      </c>
      <c r="BM220" s="138" t="s">
        <v>343</v>
      </c>
    </row>
    <row r="221" spans="2:65" s="1" customFormat="1" ht="37.9" customHeight="1">
      <c r="B221" s="126"/>
      <c r="C221" s="127" t="s">
        <v>344</v>
      </c>
      <c r="D221" s="127" t="s">
        <v>125</v>
      </c>
      <c r="E221" s="128" t="s">
        <v>345</v>
      </c>
      <c r="F221" s="129" t="s">
        <v>346</v>
      </c>
      <c r="G221" s="130" t="s">
        <v>128</v>
      </c>
      <c r="H221" s="131">
        <v>31.22</v>
      </c>
      <c r="I221" s="132"/>
      <c r="J221" s="132">
        <f t="shared" si="40"/>
        <v>0</v>
      </c>
      <c r="K221" s="133"/>
      <c r="L221" s="28"/>
      <c r="M221" s="134" t="s">
        <v>1</v>
      </c>
      <c r="N221" s="135" t="s">
        <v>40</v>
      </c>
      <c r="O221" s="136">
        <v>0</v>
      </c>
      <c r="P221" s="136">
        <f t="shared" si="41"/>
        <v>0</v>
      </c>
      <c r="Q221" s="136">
        <v>0</v>
      </c>
      <c r="R221" s="136">
        <f t="shared" si="42"/>
        <v>0</v>
      </c>
      <c r="S221" s="136">
        <v>0</v>
      </c>
      <c r="T221" s="137">
        <f t="shared" si="43"/>
        <v>0</v>
      </c>
      <c r="AR221" s="138" t="s">
        <v>129</v>
      </c>
      <c r="AT221" s="138" t="s">
        <v>125</v>
      </c>
      <c r="AU221" s="138" t="s">
        <v>83</v>
      </c>
      <c r="AY221" s="16" t="s">
        <v>124</v>
      </c>
      <c r="BE221" s="139">
        <f t="shared" si="44"/>
        <v>0</v>
      </c>
      <c r="BF221" s="139">
        <f t="shared" si="45"/>
        <v>0</v>
      </c>
      <c r="BG221" s="139">
        <f t="shared" si="46"/>
        <v>0</v>
      </c>
      <c r="BH221" s="139">
        <f t="shared" si="47"/>
        <v>0</v>
      </c>
      <c r="BI221" s="139">
        <f t="shared" si="48"/>
        <v>0</v>
      </c>
      <c r="BJ221" s="16" t="s">
        <v>83</v>
      </c>
      <c r="BK221" s="139">
        <f t="shared" si="49"/>
        <v>0</v>
      </c>
      <c r="BL221" s="16" t="s">
        <v>129</v>
      </c>
      <c r="BM221" s="138" t="s">
        <v>347</v>
      </c>
    </row>
    <row r="222" spans="2:65" s="1" customFormat="1" ht="33" customHeight="1">
      <c r="B222" s="126"/>
      <c r="C222" s="158" t="s">
        <v>222</v>
      </c>
      <c r="D222" s="158" t="s">
        <v>257</v>
      </c>
      <c r="E222" s="159" t="s">
        <v>348</v>
      </c>
      <c r="F222" s="160" t="s">
        <v>349</v>
      </c>
      <c r="G222" s="161" t="s">
        <v>128</v>
      </c>
      <c r="H222" s="162">
        <v>15</v>
      </c>
      <c r="I222" s="163"/>
      <c r="J222" s="163">
        <f t="shared" si="40"/>
        <v>0</v>
      </c>
      <c r="K222" s="164"/>
      <c r="L222" s="165"/>
      <c r="M222" s="166" t="s">
        <v>1</v>
      </c>
      <c r="N222" s="167" t="s">
        <v>40</v>
      </c>
      <c r="O222" s="136">
        <v>0</v>
      </c>
      <c r="P222" s="136">
        <f t="shared" si="41"/>
        <v>0</v>
      </c>
      <c r="Q222" s="136">
        <v>0</v>
      </c>
      <c r="R222" s="136">
        <f t="shared" si="42"/>
        <v>0</v>
      </c>
      <c r="S222" s="136">
        <v>0</v>
      </c>
      <c r="T222" s="137">
        <f t="shared" si="43"/>
        <v>0</v>
      </c>
      <c r="AR222" s="138" t="s">
        <v>141</v>
      </c>
      <c r="AT222" s="138" t="s">
        <v>257</v>
      </c>
      <c r="AU222" s="138" t="s">
        <v>83</v>
      </c>
      <c r="AY222" s="16" t="s">
        <v>124</v>
      </c>
      <c r="BE222" s="139">
        <f t="shared" si="44"/>
        <v>0</v>
      </c>
      <c r="BF222" s="139">
        <f t="shared" si="45"/>
        <v>0</v>
      </c>
      <c r="BG222" s="139">
        <f t="shared" si="46"/>
        <v>0</v>
      </c>
      <c r="BH222" s="139">
        <f t="shared" si="47"/>
        <v>0</v>
      </c>
      <c r="BI222" s="139">
        <f t="shared" si="48"/>
        <v>0</v>
      </c>
      <c r="BJ222" s="16" t="s">
        <v>83</v>
      </c>
      <c r="BK222" s="139">
        <f t="shared" si="49"/>
        <v>0</v>
      </c>
      <c r="BL222" s="16" t="s">
        <v>129</v>
      </c>
      <c r="BM222" s="138" t="s">
        <v>350</v>
      </c>
    </row>
    <row r="223" spans="2:65" s="11" customFormat="1" ht="25.9" customHeight="1">
      <c r="B223" s="117"/>
      <c r="D223" s="118" t="s">
        <v>74</v>
      </c>
      <c r="E223" s="119" t="s">
        <v>235</v>
      </c>
      <c r="F223" s="119" t="s">
        <v>351</v>
      </c>
      <c r="J223" s="120">
        <f>BK223</f>
        <v>0</v>
      </c>
      <c r="L223" s="117"/>
      <c r="M223" s="121"/>
      <c r="P223" s="122">
        <f>SUM(P224:P229)</f>
        <v>0</v>
      </c>
      <c r="R223" s="122">
        <f>SUM(R224:R229)</f>
        <v>0</v>
      </c>
      <c r="T223" s="123">
        <f>SUM(T224:T229)</f>
        <v>0</v>
      </c>
      <c r="AR223" s="118" t="s">
        <v>83</v>
      </c>
      <c r="AT223" s="124" t="s">
        <v>74</v>
      </c>
      <c r="AU223" s="124" t="s">
        <v>75</v>
      </c>
      <c r="AY223" s="118" t="s">
        <v>124</v>
      </c>
      <c r="BK223" s="125">
        <f>SUM(BK224:BK229)</f>
        <v>0</v>
      </c>
    </row>
    <row r="224" spans="2:65" s="1" customFormat="1" ht="24.2" customHeight="1">
      <c r="B224" s="126"/>
      <c r="C224" s="127" t="s">
        <v>352</v>
      </c>
      <c r="D224" s="127" t="s">
        <v>125</v>
      </c>
      <c r="E224" s="128" t="s">
        <v>353</v>
      </c>
      <c r="F224" s="129" t="s">
        <v>354</v>
      </c>
      <c r="G224" s="130" t="s">
        <v>128</v>
      </c>
      <c r="H224" s="131">
        <v>4.32</v>
      </c>
      <c r="I224" s="132"/>
      <c r="J224" s="132">
        <f>ROUND(I224*H224,2)</f>
        <v>0</v>
      </c>
      <c r="K224" s="133"/>
      <c r="L224" s="28"/>
      <c r="M224" s="134" t="s">
        <v>1</v>
      </c>
      <c r="N224" s="135" t="s">
        <v>40</v>
      </c>
      <c r="O224" s="136">
        <v>0</v>
      </c>
      <c r="P224" s="136">
        <f>O224*H224</f>
        <v>0</v>
      </c>
      <c r="Q224" s="136">
        <v>0</v>
      </c>
      <c r="R224" s="136">
        <f>Q224*H224</f>
        <v>0</v>
      </c>
      <c r="S224" s="136">
        <v>0</v>
      </c>
      <c r="T224" s="137">
        <f>S224*H224</f>
        <v>0</v>
      </c>
      <c r="AR224" s="138" t="s">
        <v>129</v>
      </c>
      <c r="AT224" s="138" t="s">
        <v>125</v>
      </c>
      <c r="AU224" s="138" t="s">
        <v>83</v>
      </c>
      <c r="AY224" s="16" t="s">
        <v>124</v>
      </c>
      <c r="BE224" s="139">
        <f>IF(N224="základní",J224,0)</f>
        <v>0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6" t="s">
        <v>83</v>
      </c>
      <c r="BK224" s="139">
        <f>ROUND(I224*H224,2)</f>
        <v>0</v>
      </c>
      <c r="BL224" s="16" t="s">
        <v>129</v>
      </c>
      <c r="BM224" s="138" t="s">
        <v>355</v>
      </c>
    </row>
    <row r="225" spans="2:65" s="12" customFormat="1" ht="11.25">
      <c r="B225" s="140"/>
      <c r="D225" s="141" t="s">
        <v>130</v>
      </c>
      <c r="E225" s="142" t="s">
        <v>1</v>
      </c>
      <c r="F225" s="143" t="s">
        <v>356</v>
      </c>
      <c r="H225" s="144">
        <v>4.32</v>
      </c>
      <c r="L225" s="140"/>
      <c r="M225" s="145"/>
      <c r="T225" s="146"/>
      <c r="AT225" s="142" t="s">
        <v>130</v>
      </c>
      <c r="AU225" s="142" t="s">
        <v>83</v>
      </c>
      <c r="AV225" s="12" t="s">
        <v>85</v>
      </c>
      <c r="AW225" s="12" t="s">
        <v>32</v>
      </c>
      <c r="AX225" s="12" t="s">
        <v>75</v>
      </c>
      <c r="AY225" s="142" t="s">
        <v>124</v>
      </c>
    </row>
    <row r="226" spans="2:65" s="13" customFormat="1" ht="11.25">
      <c r="B226" s="147"/>
      <c r="D226" s="141" t="s">
        <v>130</v>
      </c>
      <c r="E226" s="148" t="s">
        <v>1</v>
      </c>
      <c r="F226" s="149" t="s">
        <v>132</v>
      </c>
      <c r="H226" s="150">
        <v>4.32</v>
      </c>
      <c r="L226" s="147"/>
      <c r="M226" s="151"/>
      <c r="T226" s="152"/>
      <c r="AT226" s="148" t="s">
        <v>130</v>
      </c>
      <c r="AU226" s="148" t="s">
        <v>83</v>
      </c>
      <c r="AV226" s="13" t="s">
        <v>129</v>
      </c>
      <c r="AW226" s="13" t="s">
        <v>32</v>
      </c>
      <c r="AX226" s="13" t="s">
        <v>83</v>
      </c>
      <c r="AY226" s="148" t="s">
        <v>124</v>
      </c>
    </row>
    <row r="227" spans="2:65" s="1" customFormat="1" ht="44.25" customHeight="1">
      <c r="B227" s="126"/>
      <c r="C227" s="158" t="s">
        <v>226</v>
      </c>
      <c r="D227" s="158" t="s">
        <v>257</v>
      </c>
      <c r="E227" s="159" t="s">
        <v>357</v>
      </c>
      <c r="F227" s="160" t="s">
        <v>358</v>
      </c>
      <c r="G227" s="161" t="s">
        <v>280</v>
      </c>
      <c r="H227" s="162">
        <v>3</v>
      </c>
      <c r="I227" s="163"/>
      <c r="J227" s="163">
        <f>ROUND(I227*H227,2)</f>
        <v>0</v>
      </c>
      <c r="K227" s="164"/>
      <c r="L227" s="165"/>
      <c r="M227" s="166" t="s">
        <v>1</v>
      </c>
      <c r="N227" s="167" t="s">
        <v>40</v>
      </c>
      <c r="O227" s="136">
        <v>0</v>
      </c>
      <c r="P227" s="136">
        <f>O227*H227</f>
        <v>0</v>
      </c>
      <c r="Q227" s="136">
        <v>0</v>
      </c>
      <c r="R227" s="136">
        <f>Q227*H227</f>
        <v>0</v>
      </c>
      <c r="S227" s="136">
        <v>0</v>
      </c>
      <c r="T227" s="137">
        <f>S227*H227</f>
        <v>0</v>
      </c>
      <c r="AR227" s="138" t="s">
        <v>141</v>
      </c>
      <c r="AT227" s="138" t="s">
        <v>257</v>
      </c>
      <c r="AU227" s="138" t="s">
        <v>83</v>
      </c>
      <c r="AY227" s="16" t="s">
        <v>124</v>
      </c>
      <c r="BE227" s="139">
        <f>IF(N227="základní",J227,0)</f>
        <v>0</v>
      </c>
      <c r="BF227" s="139">
        <f>IF(N227="snížená",J227,0)</f>
        <v>0</v>
      </c>
      <c r="BG227" s="139">
        <f>IF(N227="zákl. přenesená",J227,0)</f>
        <v>0</v>
      </c>
      <c r="BH227" s="139">
        <f>IF(N227="sníž. přenesená",J227,0)</f>
        <v>0</v>
      </c>
      <c r="BI227" s="139">
        <f>IF(N227="nulová",J227,0)</f>
        <v>0</v>
      </c>
      <c r="BJ227" s="16" t="s">
        <v>83</v>
      </c>
      <c r="BK227" s="139">
        <f>ROUND(I227*H227,2)</f>
        <v>0</v>
      </c>
      <c r="BL227" s="16" t="s">
        <v>129</v>
      </c>
      <c r="BM227" s="138" t="s">
        <v>359</v>
      </c>
    </row>
    <row r="228" spans="2:65" s="12" customFormat="1" ht="11.25">
      <c r="B228" s="140"/>
      <c r="D228" s="141" t="s">
        <v>130</v>
      </c>
      <c r="E228" s="142" t="s">
        <v>1</v>
      </c>
      <c r="F228" s="143" t="s">
        <v>135</v>
      </c>
      <c r="H228" s="144">
        <v>3</v>
      </c>
      <c r="L228" s="140"/>
      <c r="M228" s="145"/>
      <c r="T228" s="146"/>
      <c r="AT228" s="142" t="s">
        <v>130</v>
      </c>
      <c r="AU228" s="142" t="s">
        <v>83</v>
      </c>
      <c r="AV228" s="12" t="s">
        <v>85</v>
      </c>
      <c r="AW228" s="12" t="s">
        <v>32</v>
      </c>
      <c r="AX228" s="12" t="s">
        <v>75</v>
      </c>
      <c r="AY228" s="142" t="s">
        <v>124</v>
      </c>
    </row>
    <row r="229" spans="2:65" s="13" customFormat="1" ht="11.25">
      <c r="B229" s="147"/>
      <c r="D229" s="141" t="s">
        <v>130</v>
      </c>
      <c r="E229" s="148" t="s">
        <v>1</v>
      </c>
      <c r="F229" s="149" t="s">
        <v>132</v>
      </c>
      <c r="H229" s="150">
        <v>3</v>
      </c>
      <c r="L229" s="147"/>
      <c r="M229" s="151"/>
      <c r="T229" s="152"/>
      <c r="AT229" s="148" t="s">
        <v>130</v>
      </c>
      <c r="AU229" s="148" t="s">
        <v>83</v>
      </c>
      <c r="AV229" s="13" t="s">
        <v>129</v>
      </c>
      <c r="AW229" s="13" t="s">
        <v>32</v>
      </c>
      <c r="AX229" s="13" t="s">
        <v>83</v>
      </c>
      <c r="AY229" s="148" t="s">
        <v>124</v>
      </c>
    </row>
    <row r="230" spans="2:65" s="11" customFormat="1" ht="25.9" customHeight="1">
      <c r="B230" s="117"/>
      <c r="D230" s="118" t="s">
        <v>74</v>
      </c>
      <c r="E230" s="119" t="s">
        <v>360</v>
      </c>
      <c r="F230" s="119" t="s">
        <v>361</v>
      </c>
      <c r="J230" s="120">
        <f>BK230</f>
        <v>0</v>
      </c>
      <c r="L230" s="117"/>
      <c r="M230" s="121"/>
      <c r="P230" s="122">
        <f>SUM(P231:P236)</f>
        <v>5.9584000000000001</v>
      </c>
      <c r="R230" s="122">
        <f>SUM(R231:R236)</f>
        <v>5.0007999999999993E-5</v>
      </c>
      <c r="T230" s="123">
        <f>SUM(T231:T236)</f>
        <v>0</v>
      </c>
      <c r="AR230" s="118" t="s">
        <v>83</v>
      </c>
      <c r="AT230" s="124" t="s">
        <v>74</v>
      </c>
      <c r="AU230" s="124" t="s">
        <v>75</v>
      </c>
      <c r="AY230" s="118" t="s">
        <v>124</v>
      </c>
      <c r="BK230" s="125">
        <f>SUM(BK231:BK236)</f>
        <v>0</v>
      </c>
    </row>
    <row r="231" spans="2:65" s="1" customFormat="1" ht="44.25" customHeight="1">
      <c r="B231" s="126"/>
      <c r="C231" s="127" t="s">
        <v>362</v>
      </c>
      <c r="D231" s="127" t="s">
        <v>125</v>
      </c>
      <c r="E231" s="128" t="s">
        <v>363</v>
      </c>
      <c r="F231" s="129" t="s">
        <v>364</v>
      </c>
      <c r="G231" s="130" t="s">
        <v>157</v>
      </c>
      <c r="H231" s="131">
        <v>14.29</v>
      </c>
      <c r="I231" s="132"/>
      <c r="J231" s="132">
        <f>ROUND(I231*H231,2)</f>
        <v>0</v>
      </c>
      <c r="K231" s="133"/>
      <c r="L231" s="28"/>
      <c r="M231" s="134" t="s">
        <v>1</v>
      </c>
      <c r="N231" s="135" t="s">
        <v>40</v>
      </c>
      <c r="O231" s="136">
        <v>0</v>
      </c>
      <c r="P231" s="136">
        <f>O231*H231</f>
        <v>0</v>
      </c>
      <c r="Q231" s="136">
        <v>0</v>
      </c>
      <c r="R231" s="136">
        <f>Q231*H231</f>
        <v>0</v>
      </c>
      <c r="S231" s="136">
        <v>0</v>
      </c>
      <c r="T231" s="137">
        <f>S231*H231</f>
        <v>0</v>
      </c>
      <c r="AR231" s="138" t="s">
        <v>129</v>
      </c>
      <c r="AT231" s="138" t="s">
        <v>125</v>
      </c>
      <c r="AU231" s="138" t="s">
        <v>83</v>
      </c>
      <c r="AY231" s="16" t="s">
        <v>124</v>
      </c>
      <c r="BE231" s="139">
        <f>IF(N231="základní",J231,0)</f>
        <v>0</v>
      </c>
      <c r="BF231" s="139">
        <f>IF(N231="snížená",J231,0)</f>
        <v>0</v>
      </c>
      <c r="BG231" s="139">
        <f>IF(N231="zákl. přenesená",J231,0)</f>
        <v>0</v>
      </c>
      <c r="BH231" s="139">
        <f>IF(N231="sníž. přenesená",J231,0)</f>
        <v>0</v>
      </c>
      <c r="BI231" s="139">
        <f>IF(N231="nulová",J231,0)</f>
        <v>0</v>
      </c>
      <c r="BJ231" s="16" t="s">
        <v>83</v>
      </c>
      <c r="BK231" s="139">
        <f>ROUND(I231*H231,2)</f>
        <v>0</v>
      </c>
      <c r="BL231" s="16" t="s">
        <v>129</v>
      </c>
      <c r="BM231" s="138" t="s">
        <v>365</v>
      </c>
    </row>
    <row r="232" spans="2:65" s="1" customFormat="1" ht="24.2" customHeight="1">
      <c r="B232" s="126"/>
      <c r="C232" s="127" t="s">
        <v>231</v>
      </c>
      <c r="D232" s="127" t="s">
        <v>125</v>
      </c>
      <c r="E232" s="128" t="s">
        <v>366</v>
      </c>
      <c r="F232" s="129" t="s">
        <v>367</v>
      </c>
      <c r="G232" s="130" t="s">
        <v>157</v>
      </c>
      <c r="H232" s="131">
        <v>30.4</v>
      </c>
      <c r="I232" s="132"/>
      <c r="J232" s="132">
        <f>ROUND(I232*H232,2)</f>
        <v>0</v>
      </c>
      <c r="K232" s="133"/>
      <c r="L232" s="28"/>
      <c r="M232" s="134" t="s">
        <v>1</v>
      </c>
      <c r="N232" s="135" t="s">
        <v>40</v>
      </c>
      <c r="O232" s="136">
        <v>0.19600000000000001</v>
      </c>
      <c r="P232" s="136">
        <f>O232*H232</f>
        <v>5.9584000000000001</v>
      </c>
      <c r="Q232" s="136">
        <v>1.6449999999999999E-6</v>
      </c>
      <c r="R232" s="136">
        <f>Q232*H232</f>
        <v>5.0007999999999993E-5</v>
      </c>
      <c r="S232" s="136">
        <v>0</v>
      </c>
      <c r="T232" s="137">
        <f>S232*H232</f>
        <v>0</v>
      </c>
      <c r="AR232" s="138" t="s">
        <v>129</v>
      </c>
      <c r="AT232" s="138" t="s">
        <v>125</v>
      </c>
      <c r="AU232" s="138" t="s">
        <v>83</v>
      </c>
      <c r="AY232" s="16" t="s">
        <v>124</v>
      </c>
      <c r="BE232" s="139">
        <f>IF(N232="základní",J232,0)</f>
        <v>0</v>
      </c>
      <c r="BF232" s="139">
        <f>IF(N232="snížená",J232,0)</f>
        <v>0</v>
      </c>
      <c r="BG232" s="139">
        <f>IF(N232="zákl. přenesená",J232,0)</f>
        <v>0</v>
      </c>
      <c r="BH232" s="139">
        <f>IF(N232="sníž. přenesená",J232,0)</f>
        <v>0</v>
      </c>
      <c r="BI232" s="139">
        <f>IF(N232="nulová",J232,0)</f>
        <v>0</v>
      </c>
      <c r="BJ232" s="16" t="s">
        <v>83</v>
      </c>
      <c r="BK232" s="139">
        <f>ROUND(I232*H232,2)</f>
        <v>0</v>
      </c>
      <c r="BL232" s="16" t="s">
        <v>129</v>
      </c>
      <c r="BM232" s="138" t="s">
        <v>368</v>
      </c>
    </row>
    <row r="233" spans="2:65" s="12" customFormat="1" ht="11.25">
      <c r="B233" s="140"/>
      <c r="D233" s="141" t="s">
        <v>130</v>
      </c>
      <c r="E233" s="142" t="s">
        <v>1</v>
      </c>
      <c r="F233" s="143" t="s">
        <v>369</v>
      </c>
      <c r="H233" s="144">
        <v>30.4</v>
      </c>
      <c r="L233" s="140"/>
      <c r="M233" s="145"/>
      <c r="T233" s="146"/>
      <c r="AT233" s="142" t="s">
        <v>130</v>
      </c>
      <c r="AU233" s="142" t="s">
        <v>83</v>
      </c>
      <c r="AV233" s="12" t="s">
        <v>85</v>
      </c>
      <c r="AW233" s="12" t="s">
        <v>32</v>
      </c>
      <c r="AX233" s="12" t="s">
        <v>75</v>
      </c>
      <c r="AY233" s="142" t="s">
        <v>124</v>
      </c>
    </row>
    <row r="234" spans="2:65" s="13" customFormat="1" ht="11.25">
      <c r="B234" s="147"/>
      <c r="D234" s="141" t="s">
        <v>130</v>
      </c>
      <c r="E234" s="148" t="s">
        <v>1</v>
      </c>
      <c r="F234" s="149" t="s">
        <v>132</v>
      </c>
      <c r="H234" s="150">
        <v>30.4</v>
      </c>
      <c r="L234" s="147"/>
      <c r="M234" s="151"/>
      <c r="T234" s="152"/>
      <c r="AT234" s="148" t="s">
        <v>130</v>
      </c>
      <c r="AU234" s="148" t="s">
        <v>83</v>
      </c>
      <c r="AV234" s="13" t="s">
        <v>129</v>
      </c>
      <c r="AW234" s="13" t="s">
        <v>32</v>
      </c>
      <c r="AX234" s="13" t="s">
        <v>83</v>
      </c>
      <c r="AY234" s="148" t="s">
        <v>124</v>
      </c>
    </row>
    <row r="235" spans="2:65" s="1" customFormat="1" ht="33" customHeight="1">
      <c r="B235" s="126"/>
      <c r="C235" s="158" t="s">
        <v>370</v>
      </c>
      <c r="D235" s="158" t="s">
        <v>257</v>
      </c>
      <c r="E235" s="159" t="s">
        <v>371</v>
      </c>
      <c r="F235" s="160" t="s">
        <v>372</v>
      </c>
      <c r="G235" s="161" t="s">
        <v>280</v>
      </c>
      <c r="H235" s="162">
        <v>3</v>
      </c>
      <c r="I235" s="163"/>
      <c r="J235" s="163">
        <f>ROUND(I235*H235,2)</f>
        <v>0</v>
      </c>
      <c r="K235" s="164"/>
      <c r="L235" s="165"/>
      <c r="M235" s="166" t="s">
        <v>1</v>
      </c>
      <c r="N235" s="167" t="s">
        <v>40</v>
      </c>
      <c r="O235" s="136">
        <v>0</v>
      </c>
      <c r="P235" s="136">
        <f>O235*H235</f>
        <v>0</v>
      </c>
      <c r="Q235" s="136">
        <v>0</v>
      </c>
      <c r="R235" s="136">
        <f>Q235*H235</f>
        <v>0</v>
      </c>
      <c r="S235" s="136">
        <v>0</v>
      </c>
      <c r="T235" s="137">
        <f>S235*H235</f>
        <v>0</v>
      </c>
      <c r="AR235" s="138" t="s">
        <v>141</v>
      </c>
      <c r="AT235" s="138" t="s">
        <v>257</v>
      </c>
      <c r="AU235" s="138" t="s">
        <v>83</v>
      </c>
      <c r="AY235" s="16" t="s">
        <v>124</v>
      </c>
      <c r="BE235" s="139">
        <f>IF(N235="základní",J235,0)</f>
        <v>0</v>
      </c>
      <c r="BF235" s="139">
        <f>IF(N235="snížená",J235,0)</f>
        <v>0</v>
      </c>
      <c r="BG235" s="139">
        <f>IF(N235="zákl. přenesená",J235,0)</f>
        <v>0</v>
      </c>
      <c r="BH235" s="139">
        <f>IF(N235="sníž. přenesená",J235,0)</f>
        <v>0</v>
      </c>
      <c r="BI235" s="139">
        <f>IF(N235="nulová",J235,0)</f>
        <v>0</v>
      </c>
      <c r="BJ235" s="16" t="s">
        <v>83</v>
      </c>
      <c r="BK235" s="139">
        <f>ROUND(I235*H235,2)</f>
        <v>0</v>
      </c>
      <c r="BL235" s="16" t="s">
        <v>129</v>
      </c>
      <c r="BM235" s="138" t="s">
        <v>373</v>
      </c>
    </row>
    <row r="236" spans="2:65" s="1" customFormat="1" ht="33" customHeight="1">
      <c r="B236" s="126"/>
      <c r="C236" s="158" t="s">
        <v>235</v>
      </c>
      <c r="D236" s="158" t="s">
        <v>257</v>
      </c>
      <c r="E236" s="159" t="s">
        <v>374</v>
      </c>
      <c r="F236" s="160" t="s">
        <v>375</v>
      </c>
      <c r="G236" s="161" t="s">
        <v>280</v>
      </c>
      <c r="H236" s="162">
        <v>2</v>
      </c>
      <c r="I236" s="163"/>
      <c r="J236" s="163">
        <f>ROUND(I236*H236,2)</f>
        <v>0</v>
      </c>
      <c r="K236" s="164"/>
      <c r="L236" s="165"/>
      <c r="M236" s="166" t="s">
        <v>1</v>
      </c>
      <c r="N236" s="167" t="s">
        <v>40</v>
      </c>
      <c r="O236" s="136">
        <v>0</v>
      </c>
      <c r="P236" s="136">
        <f>O236*H236</f>
        <v>0</v>
      </c>
      <c r="Q236" s="136">
        <v>0</v>
      </c>
      <c r="R236" s="136">
        <f>Q236*H236</f>
        <v>0</v>
      </c>
      <c r="S236" s="136">
        <v>0</v>
      </c>
      <c r="T236" s="137">
        <f>S236*H236</f>
        <v>0</v>
      </c>
      <c r="AR236" s="138" t="s">
        <v>141</v>
      </c>
      <c r="AT236" s="138" t="s">
        <v>257</v>
      </c>
      <c r="AU236" s="138" t="s">
        <v>83</v>
      </c>
      <c r="AY236" s="16" t="s">
        <v>124</v>
      </c>
      <c r="BE236" s="139">
        <f>IF(N236="základní",J236,0)</f>
        <v>0</v>
      </c>
      <c r="BF236" s="139">
        <f>IF(N236="snížená",J236,0)</f>
        <v>0</v>
      </c>
      <c r="BG236" s="139">
        <f>IF(N236="zákl. přenesená",J236,0)</f>
        <v>0</v>
      </c>
      <c r="BH236" s="139">
        <f>IF(N236="sníž. přenesená",J236,0)</f>
        <v>0</v>
      </c>
      <c r="BI236" s="139">
        <f>IF(N236="nulová",J236,0)</f>
        <v>0</v>
      </c>
      <c r="BJ236" s="16" t="s">
        <v>83</v>
      </c>
      <c r="BK236" s="139">
        <f>ROUND(I236*H236,2)</f>
        <v>0</v>
      </c>
      <c r="BL236" s="16" t="s">
        <v>129</v>
      </c>
      <c r="BM236" s="138" t="s">
        <v>376</v>
      </c>
    </row>
    <row r="237" spans="2:65" s="11" customFormat="1" ht="25.9" customHeight="1">
      <c r="B237" s="117"/>
      <c r="D237" s="118" t="s">
        <v>74</v>
      </c>
      <c r="E237" s="119" t="s">
        <v>294</v>
      </c>
      <c r="F237" s="119" t="s">
        <v>377</v>
      </c>
      <c r="J237" s="120">
        <f>BK237</f>
        <v>0</v>
      </c>
      <c r="L237" s="117"/>
      <c r="M237" s="121"/>
      <c r="P237" s="122">
        <f>SUM(P238:P241)</f>
        <v>1.0683499999999999</v>
      </c>
      <c r="R237" s="122">
        <f>SUM(R238:R241)</f>
        <v>0</v>
      </c>
      <c r="T237" s="123">
        <f>SUM(T238:T241)</f>
        <v>0</v>
      </c>
      <c r="AR237" s="118" t="s">
        <v>83</v>
      </c>
      <c r="AT237" s="124" t="s">
        <v>74</v>
      </c>
      <c r="AU237" s="124" t="s">
        <v>75</v>
      </c>
      <c r="AY237" s="118" t="s">
        <v>124</v>
      </c>
      <c r="BK237" s="125">
        <f>SUM(BK238:BK241)</f>
        <v>0</v>
      </c>
    </row>
    <row r="238" spans="2:65" s="1" customFormat="1" ht="37.9" customHeight="1">
      <c r="B238" s="126"/>
      <c r="C238" s="127" t="s">
        <v>378</v>
      </c>
      <c r="D238" s="127" t="s">
        <v>125</v>
      </c>
      <c r="E238" s="128" t="s">
        <v>379</v>
      </c>
      <c r="F238" s="129" t="s">
        <v>380</v>
      </c>
      <c r="G238" s="130" t="s">
        <v>128</v>
      </c>
      <c r="H238" s="131">
        <v>9.2899999999999991</v>
      </c>
      <c r="I238" s="132"/>
      <c r="J238" s="132">
        <f>ROUND(I238*H238,2)</f>
        <v>0</v>
      </c>
      <c r="K238" s="133"/>
      <c r="L238" s="28"/>
      <c r="M238" s="134" t="s">
        <v>1</v>
      </c>
      <c r="N238" s="135" t="s">
        <v>40</v>
      </c>
      <c r="O238" s="136">
        <v>0.115</v>
      </c>
      <c r="P238" s="136">
        <f>O238*H238</f>
        <v>1.0683499999999999</v>
      </c>
      <c r="Q238" s="136">
        <v>0</v>
      </c>
      <c r="R238" s="136">
        <f>Q238*H238</f>
        <v>0</v>
      </c>
      <c r="S238" s="136">
        <v>0</v>
      </c>
      <c r="T238" s="137">
        <f>S238*H238</f>
        <v>0</v>
      </c>
      <c r="AR238" s="138" t="s">
        <v>129</v>
      </c>
      <c r="AT238" s="138" t="s">
        <v>125</v>
      </c>
      <c r="AU238" s="138" t="s">
        <v>83</v>
      </c>
      <c r="AY238" s="16" t="s">
        <v>124</v>
      </c>
      <c r="BE238" s="139">
        <f>IF(N238="základní",J238,0)</f>
        <v>0</v>
      </c>
      <c r="BF238" s="139">
        <f>IF(N238="snížená",J238,0)</f>
        <v>0</v>
      </c>
      <c r="BG238" s="139">
        <f>IF(N238="zákl. přenesená",J238,0)</f>
        <v>0</v>
      </c>
      <c r="BH238" s="139">
        <f>IF(N238="sníž. přenesená",J238,0)</f>
        <v>0</v>
      </c>
      <c r="BI238" s="139">
        <f>IF(N238="nulová",J238,0)</f>
        <v>0</v>
      </c>
      <c r="BJ238" s="16" t="s">
        <v>83</v>
      </c>
      <c r="BK238" s="139">
        <f>ROUND(I238*H238,2)</f>
        <v>0</v>
      </c>
      <c r="BL238" s="16" t="s">
        <v>129</v>
      </c>
      <c r="BM238" s="138" t="s">
        <v>381</v>
      </c>
    </row>
    <row r="239" spans="2:65" s="12" customFormat="1" ht="11.25">
      <c r="B239" s="140"/>
      <c r="D239" s="141" t="s">
        <v>130</v>
      </c>
      <c r="E239" s="142" t="s">
        <v>1</v>
      </c>
      <c r="F239" s="143" t="s">
        <v>382</v>
      </c>
      <c r="H239" s="144">
        <v>9.2899999999999991</v>
      </c>
      <c r="L239" s="140"/>
      <c r="M239" s="145"/>
      <c r="T239" s="146"/>
      <c r="AT239" s="142" t="s">
        <v>130</v>
      </c>
      <c r="AU239" s="142" t="s">
        <v>83</v>
      </c>
      <c r="AV239" s="12" t="s">
        <v>85</v>
      </c>
      <c r="AW239" s="12" t="s">
        <v>32</v>
      </c>
      <c r="AX239" s="12" t="s">
        <v>75</v>
      </c>
      <c r="AY239" s="142" t="s">
        <v>124</v>
      </c>
    </row>
    <row r="240" spans="2:65" s="13" customFormat="1" ht="11.25">
      <c r="B240" s="147"/>
      <c r="D240" s="141" t="s">
        <v>130</v>
      </c>
      <c r="E240" s="148" t="s">
        <v>1</v>
      </c>
      <c r="F240" s="149" t="s">
        <v>132</v>
      </c>
      <c r="H240" s="150">
        <v>9.2899999999999991</v>
      </c>
      <c r="L240" s="147"/>
      <c r="M240" s="151"/>
      <c r="T240" s="152"/>
      <c r="AT240" s="148" t="s">
        <v>130</v>
      </c>
      <c r="AU240" s="148" t="s">
        <v>83</v>
      </c>
      <c r="AV240" s="13" t="s">
        <v>129</v>
      </c>
      <c r="AW240" s="13" t="s">
        <v>32</v>
      </c>
      <c r="AX240" s="13" t="s">
        <v>83</v>
      </c>
      <c r="AY240" s="148" t="s">
        <v>124</v>
      </c>
    </row>
    <row r="241" spans="2:65" s="1" customFormat="1" ht="24.2" customHeight="1">
      <c r="B241" s="126"/>
      <c r="C241" s="127" t="s">
        <v>238</v>
      </c>
      <c r="D241" s="127" t="s">
        <v>125</v>
      </c>
      <c r="E241" s="128" t="s">
        <v>383</v>
      </c>
      <c r="F241" s="129" t="s">
        <v>384</v>
      </c>
      <c r="G241" s="130" t="s">
        <v>167</v>
      </c>
      <c r="H241" s="131">
        <v>30</v>
      </c>
      <c r="I241" s="132"/>
      <c r="J241" s="132">
        <f>ROUND(I241*H241,2)</f>
        <v>0</v>
      </c>
      <c r="K241" s="133"/>
      <c r="L241" s="28"/>
      <c r="M241" s="134" t="s">
        <v>1</v>
      </c>
      <c r="N241" s="135" t="s">
        <v>40</v>
      </c>
      <c r="O241" s="136">
        <v>0</v>
      </c>
      <c r="P241" s="136">
        <f>O241*H241</f>
        <v>0</v>
      </c>
      <c r="Q241" s="136">
        <v>0</v>
      </c>
      <c r="R241" s="136">
        <f>Q241*H241</f>
        <v>0</v>
      </c>
      <c r="S241" s="136">
        <v>0</v>
      </c>
      <c r="T241" s="137">
        <f>S241*H241</f>
        <v>0</v>
      </c>
      <c r="AR241" s="138" t="s">
        <v>129</v>
      </c>
      <c r="AT241" s="138" t="s">
        <v>125</v>
      </c>
      <c r="AU241" s="138" t="s">
        <v>83</v>
      </c>
      <c r="AY241" s="16" t="s">
        <v>124</v>
      </c>
      <c r="BE241" s="139">
        <f>IF(N241="základní",J241,0)</f>
        <v>0</v>
      </c>
      <c r="BF241" s="139">
        <f>IF(N241="snížená",J241,0)</f>
        <v>0</v>
      </c>
      <c r="BG241" s="139">
        <f>IF(N241="zákl. přenesená",J241,0)</f>
        <v>0</v>
      </c>
      <c r="BH241" s="139">
        <f>IF(N241="sníž. přenesená",J241,0)</f>
        <v>0</v>
      </c>
      <c r="BI241" s="139">
        <f>IF(N241="nulová",J241,0)</f>
        <v>0</v>
      </c>
      <c r="BJ241" s="16" t="s">
        <v>83</v>
      </c>
      <c r="BK241" s="139">
        <f>ROUND(I241*H241,2)</f>
        <v>0</v>
      </c>
      <c r="BL241" s="16" t="s">
        <v>129</v>
      </c>
      <c r="BM241" s="138" t="s">
        <v>385</v>
      </c>
    </row>
    <row r="242" spans="2:65" s="11" customFormat="1" ht="25.9" customHeight="1">
      <c r="B242" s="117"/>
      <c r="D242" s="118" t="s">
        <v>74</v>
      </c>
      <c r="E242" s="119" t="s">
        <v>386</v>
      </c>
      <c r="F242" s="119" t="s">
        <v>387</v>
      </c>
      <c r="J242" s="120">
        <f>BK242</f>
        <v>0</v>
      </c>
      <c r="L242" s="117"/>
      <c r="M242" s="121"/>
      <c r="P242" s="122">
        <f>P243</f>
        <v>212.723872</v>
      </c>
      <c r="R242" s="122">
        <f>R243</f>
        <v>1.2448000000000001E-3</v>
      </c>
      <c r="T242" s="123">
        <f>T243</f>
        <v>29.999680000000001</v>
      </c>
      <c r="AR242" s="118" t="s">
        <v>83</v>
      </c>
      <c r="AT242" s="124" t="s">
        <v>74</v>
      </c>
      <c r="AU242" s="124" t="s">
        <v>75</v>
      </c>
      <c r="AY242" s="118" t="s">
        <v>124</v>
      </c>
      <c r="BK242" s="125">
        <f>BK243</f>
        <v>0</v>
      </c>
    </row>
    <row r="243" spans="2:65" s="11" customFormat="1" ht="22.9" customHeight="1">
      <c r="B243" s="117"/>
      <c r="D243" s="118" t="s">
        <v>74</v>
      </c>
      <c r="E243" s="168" t="s">
        <v>160</v>
      </c>
      <c r="F243" s="168" t="s">
        <v>388</v>
      </c>
      <c r="J243" s="169">
        <f>BK243</f>
        <v>0</v>
      </c>
      <c r="L243" s="117"/>
      <c r="M243" s="121"/>
      <c r="P243" s="122">
        <f>SUM(P244:P245)</f>
        <v>212.723872</v>
      </c>
      <c r="R243" s="122">
        <f>SUM(R244:R245)</f>
        <v>1.2448000000000001E-3</v>
      </c>
      <c r="T243" s="123">
        <f>SUM(T244:T245)</f>
        <v>29.999680000000001</v>
      </c>
      <c r="AR243" s="118" t="s">
        <v>83</v>
      </c>
      <c r="AT243" s="124" t="s">
        <v>74</v>
      </c>
      <c r="AU243" s="124" t="s">
        <v>83</v>
      </c>
      <c r="AY243" s="118" t="s">
        <v>124</v>
      </c>
      <c r="BK243" s="125">
        <f>SUM(BK244:BK245)</f>
        <v>0</v>
      </c>
    </row>
    <row r="244" spans="2:65" s="1" customFormat="1" ht="24.2" customHeight="1">
      <c r="B244" s="126"/>
      <c r="C244" s="127" t="s">
        <v>389</v>
      </c>
      <c r="D244" s="127" t="s">
        <v>125</v>
      </c>
      <c r="E244" s="128" t="s">
        <v>390</v>
      </c>
      <c r="F244" s="129" t="s">
        <v>391</v>
      </c>
      <c r="G244" s="130" t="s">
        <v>175</v>
      </c>
      <c r="H244" s="131">
        <v>12.448</v>
      </c>
      <c r="I244" s="132"/>
      <c r="J244" s="132">
        <f>ROUND(I244*H244,2)</f>
        <v>0</v>
      </c>
      <c r="K244" s="133"/>
      <c r="L244" s="28"/>
      <c r="M244" s="134" t="s">
        <v>1</v>
      </c>
      <c r="N244" s="135" t="s">
        <v>40</v>
      </c>
      <c r="O244" s="136">
        <v>17.088999999999999</v>
      </c>
      <c r="P244" s="136">
        <f>O244*H244</f>
        <v>212.723872</v>
      </c>
      <c r="Q244" s="136">
        <v>1E-4</v>
      </c>
      <c r="R244" s="136">
        <f>Q244*H244</f>
        <v>1.2448000000000001E-3</v>
      </c>
      <c r="S244" s="136">
        <v>2.41</v>
      </c>
      <c r="T244" s="137">
        <f>S244*H244</f>
        <v>29.999680000000001</v>
      </c>
      <c r="AR244" s="138" t="s">
        <v>129</v>
      </c>
      <c r="AT244" s="138" t="s">
        <v>125</v>
      </c>
      <c r="AU244" s="138" t="s">
        <v>85</v>
      </c>
      <c r="AY244" s="16" t="s">
        <v>124</v>
      </c>
      <c r="BE244" s="139">
        <f>IF(N244="základní",J244,0)</f>
        <v>0</v>
      </c>
      <c r="BF244" s="139">
        <f>IF(N244="snížená",J244,0)</f>
        <v>0</v>
      </c>
      <c r="BG244" s="139">
        <f>IF(N244="zákl. přenesená",J244,0)</f>
        <v>0</v>
      </c>
      <c r="BH244" s="139">
        <f>IF(N244="sníž. přenesená",J244,0)</f>
        <v>0</v>
      </c>
      <c r="BI244" s="139">
        <f>IF(N244="nulová",J244,0)</f>
        <v>0</v>
      </c>
      <c r="BJ244" s="16" t="s">
        <v>83</v>
      </c>
      <c r="BK244" s="139">
        <f>ROUND(I244*H244,2)</f>
        <v>0</v>
      </c>
      <c r="BL244" s="16" t="s">
        <v>129</v>
      </c>
      <c r="BM244" s="138" t="s">
        <v>392</v>
      </c>
    </row>
    <row r="245" spans="2:65" s="12" customFormat="1" ht="11.25">
      <c r="B245" s="140"/>
      <c r="D245" s="141" t="s">
        <v>130</v>
      </c>
      <c r="E245" s="142" t="s">
        <v>1</v>
      </c>
      <c r="F245" s="143" t="s">
        <v>393</v>
      </c>
      <c r="H245" s="144">
        <v>12.448</v>
      </c>
      <c r="L245" s="140"/>
      <c r="M245" s="145"/>
      <c r="T245" s="146"/>
      <c r="AT245" s="142" t="s">
        <v>130</v>
      </c>
      <c r="AU245" s="142" t="s">
        <v>85</v>
      </c>
      <c r="AV245" s="12" t="s">
        <v>85</v>
      </c>
      <c r="AW245" s="12" t="s">
        <v>32</v>
      </c>
      <c r="AX245" s="12" t="s">
        <v>83</v>
      </c>
      <c r="AY245" s="142" t="s">
        <v>124</v>
      </c>
    </row>
    <row r="246" spans="2:65" s="11" customFormat="1" ht="25.9" customHeight="1">
      <c r="B246" s="117"/>
      <c r="D246" s="118" t="s">
        <v>74</v>
      </c>
      <c r="E246" s="119" t="s">
        <v>394</v>
      </c>
      <c r="F246" s="119" t="s">
        <v>395</v>
      </c>
      <c r="J246" s="120">
        <f>BK246</f>
        <v>0</v>
      </c>
      <c r="L246" s="117"/>
      <c r="M246" s="121"/>
      <c r="P246" s="122">
        <f>SUM(P247:P254)</f>
        <v>2.5433999999999997</v>
      </c>
      <c r="R246" s="122">
        <f>SUM(R247:R254)</f>
        <v>3.2399999999999998E-3</v>
      </c>
      <c r="T246" s="123">
        <f>SUM(T247:T254)</f>
        <v>0</v>
      </c>
      <c r="AR246" s="118" t="s">
        <v>85</v>
      </c>
      <c r="AT246" s="124" t="s">
        <v>74</v>
      </c>
      <c r="AU246" s="124" t="s">
        <v>75</v>
      </c>
      <c r="AY246" s="118" t="s">
        <v>124</v>
      </c>
      <c r="BK246" s="125">
        <f>SUM(BK247:BK254)</f>
        <v>0</v>
      </c>
    </row>
    <row r="247" spans="2:65" s="1" customFormat="1" ht="62.65" customHeight="1">
      <c r="B247" s="126"/>
      <c r="C247" s="127" t="s">
        <v>242</v>
      </c>
      <c r="D247" s="127" t="s">
        <v>125</v>
      </c>
      <c r="E247" s="128" t="s">
        <v>396</v>
      </c>
      <c r="F247" s="129" t="s">
        <v>397</v>
      </c>
      <c r="G247" s="130" t="s">
        <v>128</v>
      </c>
      <c r="H247" s="131">
        <v>8.1</v>
      </c>
      <c r="I247" s="132"/>
      <c r="J247" s="132">
        <f>ROUND(I247*H247,2)</f>
        <v>0</v>
      </c>
      <c r="K247" s="133"/>
      <c r="L247" s="28"/>
      <c r="M247" s="134" t="s">
        <v>1</v>
      </c>
      <c r="N247" s="135" t="s">
        <v>40</v>
      </c>
      <c r="O247" s="136">
        <v>5.3999999999999999E-2</v>
      </c>
      <c r="P247" s="136">
        <f>O247*H247</f>
        <v>0.43739999999999996</v>
      </c>
      <c r="Q247" s="136">
        <v>0</v>
      </c>
      <c r="R247" s="136">
        <f>Q247*H247</f>
        <v>0</v>
      </c>
      <c r="S247" s="136">
        <v>0</v>
      </c>
      <c r="T247" s="137">
        <f>S247*H247</f>
        <v>0</v>
      </c>
      <c r="AR247" s="138" t="s">
        <v>190</v>
      </c>
      <c r="AT247" s="138" t="s">
        <v>125</v>
      </c>
      <c r="AU247" s="138" t="s">
        <v>83</v>
      </c>
      <c r="AY247" s="16" t="s">
        <v>124</v>
      </c>
      <c r="BE247" s="139">
        <f>IF(N247="základní",J247,0)</f>
        <v>0</v>
      </c>
      <c r="BF247" s="139">
        <f>IF(N247="snížená",J247,0)</f>
        <v>0</v>
      </c>
      <c r="BG247" s="139">
        <f>IF(N247="zákl. přenesená",J247,0)</f>
        <v>0</v>
      </c>
      <c r="BH247" s="139">
        <f>IF(N247="sníž. přenesená",J247,0)</f>
        <v>0</v>
      </c>
      <c r="BI247" s="139">
        <f>IF(N247="nulová",J247,0)</f>
        <v>0</v>
      </c>
      <c r="BJ247" s="16" t="s">
        <v>83</v>
      </c>
      <c r="BK247" s="139">
        <f>ROUND(I247*H247,2)</f>
        <v>0</v>
      </c>
      <c r="BL247" s="16" t="s">
        <v>190</v>
      </c>
      <c r="BM247" s="138" t="s">
        <v>398</v>
      </c>
    </row>
    <row r="248" spans="2:65" s="12" customFormat="1" ht="11.25">
      <c r="B248" s="140"/>
      <c r="D248" s="141" t="s">
        <v>130</v>
      </c>
      <c r="E248" s="142" t="s">
        <v>1</v>
      </c>
      <c r="F248" s="143" t="s">
        <v>399</v>
      </c>
      <c r="H248" s="144">
        <v>8.1</v>
      </c>
      <c r="L248" s="140"/>
      <c r="M248" s="145"/>
      <c r="T248" s="146"/>
      <c r="AT248" s="142" t="s">
        <v>130</v>
      </c>
      <c r="AU248" s="142" t="s">
        <v>83</v>
      </c>
      <c r="AV248" s="12" t="s">
        <v>85</v>
      </c>
      <c r="AW248" s="12" t="s">
        <v>32</v>
      </c>
      <c r="AX248" s="12" t="s">
        <v>75</v>
      </c>
      <c r="AY248" s="142" t="s">
        <v>124</v>
      </c>
    </row>
    <row r="249" spans="2:65" s="13" customFormat="1" ht="11.25">
      <c r="B249" s="147"/>
      <c r="D249" s="141" t="s">
        <v>130</v>
      </c>
      <c r="E249" s="148" t="s">
        <v>1</v>
      </c>
      <c r="F249" s="149" t="s">
        <v>132</v>
      </c>
      <c r="H249" s="150">
        <v>8.1</v>
      </c>
      <c r="L249" s="147"/>
      <c r="M249" s="151"/>
      <c r="T249" s="152"/>
      <c r="AT249" s="148" t="s">
        <v>130</v>
      </c>
      <c r="AU249" s="148" t="s">
        <v>83</v>
      </c>
      <c r="AV249" s="13" t="s">
        <v>129</v>
      </c>
      <c r="AW249" s="13" t="s">
        <v>32</v>
      </c>
      <c r="AX249" s="13" t="s">
        <v>83</v>
      </c>
      <c r="AY249" s="148" t="s">
        <v>124</v>
      </c>
    </row>
    <row r="250" spans="2:65" s="1" customFormat="1" ht="37.9" customHeight="1">
      <c r="B250" s="126"/>
      <c r="C250" s="127" t="s">
        <v>400</v>
      </c>
      <c r="D250" s="127" t="s">
        <v>125</v>
      </c>
      <c r="E250" s="128" t="s">
        <v>401</v>
      </c>
      <c r="F250" s="129" t="s">
        <v>402</v>
      </c>
      <c r="G250" s="130" t="s">
        <v>128</v>
      </c>
      <c r="H250" s="131">
        <v>8.1</v>
      </c>
      <c r="I250" s="132"/>
      <c r="J250" s="132">
        <f>ROUND(I250*H250,2)</f>
        <v>0</v>
      </c>
      <c r="K250" s="133"/>
      <c r="L250" s="28"/>
      <c r="M250" s="134" t="s">
        <v>1</v>
      </c>
      <c r="N250" s="135" t="s">
        <v>40</v>
      </c>
      <c r="O250" s="136">
        <v>0.26</v>
      </c>
      <c r="P250" s="136">
        <f>O250*H250</f>
        <v>2.1059999999999999</v>
      </c>
      <c r="Q250" s="136">
        <v>4.0000000000000002E-4</v>
      </c>
      <c r="R250" s="136">
        <f>Q250*H250</f>
        <v>3.2399999999999998E-3</v>
      </c>
      <c r="S250" s="136">
        <v>0</v>
      </c>
      <c r="T250" s="137">
        <f>S250*H250</f>
        <v>0</v>
      </c>
      <c r="AR250" s="138" t="s">
        <v>190</v>
      </c>
      <c r="AT250" s="138" t="s">
        <v>125</v>
      </c>
      <c r="AU250" s="138" t="s">
        <v>83</v>
      </c>
      <c r="AY250" s="16" t="s">
        <v>124</v>
      </c>
      <c r="BE250" s="139">
        <f>IF(N250="základní",J250,0)</f>
        <v>0</v>
      </c>
      <c r="BF250" s="139">
        <f>IF(N250="snížená",J250,0)</f>
        <v>0</v>
      </c>
      <c r="BG250" s="139">
        <f>IF(N250="zákl. přenesená",J250,0)</f>
        <v>0</v>
      </c>
      <c r="BH250" s="139">
        <f>IF(N250="sníž. přenesená",J250,0)</f>
        <v>0</v>
      </c>
      <c r="BI250" s="139">
        <f>IF(N250="nulová",J250,0)</f>
        <v>0</v>
      </c>
      <c r="BJ250" s="16" t="s">
        <v>83</v>
      </c>
      <c r="BK250" s="139">
        <f>ROUND(I250*H250,2)</f>
        <v>0</v>
      </c>
      <c r="BL250" s="16" t="s">
        <v>190</v>
      </c>
      <c r="BM250" s="138" t="s">
        <v>403</v>
      </c>
    </row>
    <row r="251" spans="2:65" s="1" customFormat="1" ht="24.2" customHeight="1">
      <c r="B251" s="126"/>
      <c r="C251" s="127" t="s">
        <v>404</v>
      </c>
      <c r="D251" s="127" t="s">
        <v>125</v>
      </c>
      <c r="E251" s="128" t="s">
        <v>405</v>
      </c>
      <c r="F251" s="129" t="s">
        <v>406</v>
      </c>
      <c r="G251" s="130" t="s">
        <v>128</v>
      </c>
      <c r="H251" s="131">
        <v>82.24</v>
      </c>
      <c r="I251" s="132"/>
      <c r="J251" s="132">
        <f>ROUND(I251*H251,2)</f>
        <v>0</v>
      </c>
      <c r="K251" s="133"/>
      <c r="L251" s="28"/>
      <c r="M251" s="134" t="s">
        <v>1</v>
      </c>
      <c r="N251" s="135" t="s">
        <v>40</v>
      </c>
      <c r="O251" s="136">
        <v>0</v>
      </c>
      <c r="P251" s="136">
        <f>O251*H251</f>
        <v>0</v>
      </c>
      <c r="Q251" s="136">
        <v>0</v>
      </c>
      <c r="R251" s="136">
        <f>Q251*H251</f>
        <v>0</v>
      </c>
      <c r="S251" s="136">
        <v>0</v>
      </c>
      <c r="T251" s="137">
        <f>S251*H251</f>
        <v>0</v>
      </c>
      <c r="AR251" s="138" t="s">
        <v>190</v>
      </c>
      <c r="AT251" s="138" t="s">
        <v>125</v>
      </c>
      <c r="AU251" s="138" t="s">
        <v>83</v>
      </c>
      <c r="AY251" s="16" t="s">
        <v>124</v>
      </c>
      <c r="BE251" s="139">
        <f>IF(N251="základní",J251,0)</f>
        <v>0</v>
      </c>
      <c r="BF251" s="139">
        <f>IF(N251="snížená",J251,0)</f>
        <v>0</v>
      </c>
      <c r="BG251" s="139">
        <f>IF(N251="zákl. přenesená",J251,0)</f>
        <v>0</v>
      </c>
      <c r="BH251" s="139">
        <f>IF(N251="sníž. přenesená",J251,0)</f>
        <v>0</v>
      </c>
      <c r="BI251" s="139">
        <f>IF(N251="nulová",J251,0)</f>
        <v>0</v>
      </c>
      <c r="BJ251" s="16" t="s">
        <v>83</v>
      </c>
      <c r="BK251" s="139">
        <f>ROUND(I251*H251,2)</f>
        <v>0</v>
      </c>
      <c r="BL251" s="16" t="s">
        <v>190</v>
      </c>
      <c r="BM251" s="138" t="s">
        <v>407</v>
      </c>
    </row>
    <row r="252" spans="2:65" s="12" customFormat="1" ht="11.25">
      <c r="B252" s="140"/>
      <c r="D252" s="141" t="s">
        <v>130</v>
      </c>
      <c r="E252" s="142" t="s">
        <v>1</v>
      </c>
      <c r="F252" s="143" t="s">
        <v>408</v>
      </c>
      <c r="H252" s="144">
        <v>82.24</v>
      </c>
      <c r="L252" s="140"/>
      <c r="M252" s="145"/>
      <c r="T252" s="146"/>
      <c r="AT252" s="142" t="s">
        <v>130</v>
      </c>
      <c r="AU252" s="142" t="s">
        <v>83</v>
      </c>
      <c r="AV252" s="12" t="s">
        <v>85</v>
      </c>
      <c r="AW252" s="12" t="s">
        <v>32</v>
      </c>
      <c r="AX252" s="12" t="s">
        <v>75</v>
      </c>
      <c r="AY252" s="142" t="s">
        <v>124</v>
      </c>
    </row>
    <row r="253" spans="2:65" s="13" customFormat="1" ht="11.25">
      <c r="B253" s="147"/>
      <c r="D253" s="141" t="s">
        <v>130</v>
      </c>
      <c r="E253" s="148" t="s">
        <v>1</v>
      </c>
      <c r="F253" s="149" t="s">
        <v>132</v>
      </c>
      <c r="H253" s="150">
        <v>82.24</v>
      </c>
      <c r="L253" s="147"/>
      <c r="M253" s="151"/>
      <c r="T253" s="152"/>
      <c r="AT253" s="148" t="s">
        <v>130</v>
      </c>
      <c r="AU253" s="148" t="s">
        <v>83</v>
      </c>
      <c r="AV253" s="13" t="s">
        <v>129</v>
      </c>
      <c r="AW253" s="13" t="s">
        <v>32</v>
      </c>
      <c r="AX253" s="13" t="s">
        <v>83</v>
      </c>
      <c r="AY253" s="148" t="s">
        <v>124</v>
      </c>
    </row>
    <row r="254" spans="2:65" s="1" customFormat="1" ht="24.2" customHeight="1">
      <c r="B254" s="126"/>
      <c r="C254" s="127" t="s">
        <v>409</v>
      </c>
      <c r="D254" s="127" t="s">
        <v>125</v>
      </c>
      <c r="E254" s="128" t="s">
        <v>410</v>
      </c>
      <c r="F254" s="129" t="s">
        <v>411</v>
      </c>
      <c r="G254" s="130" t="s">
        <v>271</v>
      </c>
      <c r="H254" s="131">
        <v>3</v>
      </c>
      <c r="I254" s="132"/>
      <c r="J254" s="132">
        <f>ROUND(I254*H254,2)</f>
        <v>0</v>
      </c>
      <c r="K254" s="133"/>
      <c r="L254" s="28"/>
      <c r="M254" s="134" t="s">
        <v>1</v>
      </c>
      <c r="N254" s="135" t="s">
        <v>40</v>
      </c>
      <c r="O254" s="136">
        <v>0</v>
      </c>
      <c r="P254" s="136">
        <f>O254*H254</f>
        <v>0</v>
      </c>
      <c r="Q254" s="136">
        <v>0</v>
      </c>
      <c r="R254" s="136">
        <f>Q254*H254</f>
        <v>0</v>
      </c>
      <c r="S254" s="136">
        <v>0</v>
      </c>
      <c r="T254" s="137">
        <f>S254*H254</f>
        <v>0</v>
      </c>
      <c r="AR254" s="138" t="s">
        <v>190</v>
      </c>
      <c r="AT254" s="138" t="s">
        <v>125</v>
      </c>
      <c r="AU254" s="138" t="s">
        <v>83</v>
      </c>
      <c r="AY254" s="16" t="s">
        <v>124</v>
      </c>
      <c r="BE254" s="139">
        <f>IF(N254="základní",J254,0)</f>
        <v>0</v>
      </c>
      <c r="BF254" s="139">
        <f>IF(N254="snížená",J254,0)</f>
        <v>0</v>
      </c>
      <c r="BG254" s="139">
        <f>IF(N254="zákl. přenesená",J254,0)</f>
        <v>0</v>
      </c>
      <c r="BH254" s="139">
        <f>IF(N254="sníž. přenesená",J254,0)</f>
        <v>0</v>
      </c>
      <c r="BI254" s="139">
        <f>IF(N254="nulová",J254,0)</f>
        <v>0</v>
      </c>
      <c r="BJ254" s="16" t="s">
        <v>83</v>
      </c>
      <c r="BK254" s="139">
        <f>ROUND(I254*H254,2)</f>
        <v>0</v>
      </c>
      <c r="BL254" s="16" t="s">
        <v>190</v>
      </c>
      <c r="BM254" s="138" t="s">
        <v>412</v>
      </c>
    </row>
    <row r="255" spans="2:65" s="11" customFormat="1" ht="25.9" customHeight="1">
      <c r="B255" s="117"/>
      <c r="D255" s="118" t="s">
        <v>74</v>
      </c>
      <c r="E255" s="119" t="s">
        <v>413</v>
      </c>
      <c r="F255" s="119" t="s">
        <v>414</v>
      </c>
      <c r="J255" s="120">
        <f>BK255</f>
        <v>0</v>
      </c>
      <c r="L255" s="117"/>
      <c r="M255" s="121"/>
      <c r="P255" s="122">
        <f>P256</f>
        <v>0</v>
      </c>
      <c r="R255" s="122">
        <f>R256</f>
        <v>0</v>
      </c>
      <c r="T255" s="123">
        <f>T256</f>
        <v>0</v>
      </c>
      <c r="AR255" s="118" t="s">
        <v>83</v>
      </c>
      <c r="AT255" s="124" t="s">
        <v>74</v>
      </c>
      <c r="AU255" s="124" t="s">
        <v>75</v>
      </c>
      <c r="AY255" s="118" t="s">
        <v>124</v>
      </c>
      <c r="BK255" s="125">
        <f>BK256</f>
        <v>0</v>
      </c>
    </row>
    <row r="256" spans="2:65" s="1" customFormat="1" ht="16.5" customHeight="1">
      <c r="B256" s="126"/>
      <c r="C256" s="127" t="s">
        <v>247</v>
      </c>
      <c r="D256" s="127" t="s">
        <v>125</v>
      </c>
      <c r="E256" s="128" t="s">
        <v>415</v>
      </c>
      <c r="F256" s="129" t="s">
        <v>416</v>
      </c>
      <c r="G256" s="130" t="s">
        <v>128</v>
      </c>
      <c r="H256" s="131">
        <v>29.4</v>
      </c>
      <c r="I256" s="132"/>
      <c r="J256" s="132">
        <f>ROUND(I256*H256,2)</f>
        <v>0</v>
      </c>
      <c r="K256" s="133"/>
      <c r="L256" s="28"/>
      <c r="M256" s="134" t="s">
        <v>1</v>
      </c>
      <c r="N256" s="135" t="s">
        <v>40</v>
      </c>
      <c r="O256" s="136">
        <v>0</v>
      </c>
      <c r="P256" s="136">
        <f>O256*H256</f>
        <v>0</v>
      </c>
      <c r="Q256" s="136">
        <v>0</v>
      </c>
      <c r="R256" s="136">
        <f>Q256*H256</f>
        <v>0</v>
      </c>
      <c r="S256" s="136">
        <v>0</v>
      </c>
      <c r="T256" s="137">
        <f>S256*H256</f>
        <v>0</v>
      </c>
      <c r="AR256" s="138" t="s">
        <v>129</v>
      </c>
      <c r="AT256" s="138" t="s">
        <v>125</v>
      </c>
      <c r="AU256" s="138" t="s">
        <v>83</v>
      </c>
      <c r="AY256" s="16" t="s">
        <v>124</v>
      </c>
      <c r="BE256" s="139">
        <f>IF(N256="základní",J256,0)</f>
        <v>0</v>
      </c>
      <c r="BF256" s="139">
        <f>IF(N256="snížená",J256,0)</f>
        <v>0</v>
      </c>
      <c r="BG256" s="139">
        <f>IF(N256="zákl. přenesená",J256,0)</f>
        <v>0</v>
      </c>
      <c r="BH256" s="139">
        <f>IF(N256="sníž. přenesená",J256,0)</f>
        <v>0</v>
      </c>
      <c r="BI256" s="139">
        <f>IF(N256="nulová",J256,0)</f>
        <v>0</v>
      </c>
      <c r="BJ256" s="16" t="s">
        <v>83</v>
      </c>
      <c r="BK256" s="139">
        <f>ROUND(I256*H256,2)</f>
        <v>0</v>
      </c>
      <c r="BL256" s="16" t="s">
        <v>129</v>
      </c>
      <c r="BM256" s="138" t="s">
        <v>417</v>
      </c>
    </row>
    <row r="257" spans="2:65" s="11" customFormat="1" ht="25.9" customHeight="1">
      <c r="B257" s="117"/>
      <c r="D257" s="118" t="s">
        <v>74</v>
      </c>
      <c r="E257" s="119" t="s">
        <v>418</v>
      </c>
      <c r="F257" s="119" t="s">
        <v>419</v>
      </c>
      <c r="J257" s="120">
        <f>BK257</f>
        <v>0</v>
      </c>
      <c r="L257" s="117"/>
      <c r="M257" s="121"/>
      <c r="P257" s="122">
        <f>SUM(P258:P263)</f>
        <v>61.077240000000003</v>
      </c>
      <c r="R257" s="122">
        <f>SUM(R258:R263)</f>
        <v>0</v>
      </c>
      <c r="T257" s="123">
        <f>SUM(T258:T263)</f>
        <v>0</v>
      </c>
      <c r="AR257" s="118" t="s">
        <v>83</v>
      </c>
      <c r="AT257" s="124" t="s">
        <v>74</v>
      </c>
      <c r="AU257" s="124" t="s">
        <v>75</v>
      </c>
      <c r="AY257" s="118" t="s">
        <v>124</v>
      </c>
      <c r="BK257" s="125">
        <f>SUM(BK258:BK263)</f>
        <v>0</v>
      </c>
    </row>
    <row r="258" spans="2:65" s="1" customFormat="1" ht="24.2" customHeight="1">
      <c r="B258" s="126"/>
      <c r="C258" s="127" t="s">
        <v>420</v>
      </c>
      <c r="D258" s="127" t="s">
        <v>125</v>
      </c>
      <c r="E258" s="128" t="s">
        <v>421</v>
      </c>
      <c r="F258" s="129" t="s">
        <v>422</v>
      </c>
      <c r="G258" s="130" t="s">
        <v>246</v>
      </c>
      <c r="H258" s="131">
        <v>53.86</v>
      </c>
      <c r="I258" s="132"/>
      <c r="J258" s="132">
        <f t="shared" ref="J258:J263" si="50">ROUND(I258*H258,2)</f>
        <v>0</v>
      </c>
      <c r="K258" s="133"/>
      <c r="L258" s="28"/>
      <c r="M258" s="134" t="s">
        <v>1</v>
      </c>
      <c r="N258" s="135" t="s">
        <v>40</v>
      </c>
      <c r="O258" s="136">
        <v>0.15</v>
      </c>
      <c r="P258" s="136">
        <f t="shared" ref="P258:P263" si="51">O258*H258</f>
        <v>8.0789999999999988</v>
      </c>
      <c r="Q258" s="136">
        <v>0</v>
      </c>
      <c r="R258" s="136">
        <f t="shared" ref="R258:R263" si="52">Q258*H258</f>
        <v>0</v>
      </c>
      <c r="S258" s="136">
        <v>0</v>
      </c>
      <c r="T258" s="137">
        <f t="shared" ref="T258:T263" si="53">S258*H258</f>
        <v>0</v>
      </c>
      <c r="AR258" s="138" t="s">
        <v>129</v>
      </c>
      <c r="AT258" s="138" t="s">
        <v>125</v>
      </c>
      <c r="AU258" s="138" t="s">
        <v>83</v>
      </c>
      <c r="AY258" s="16" t="s">
        <v>124</v>
      </c>
      <c r="BE258" s="139">
        <f t="shared" ref="BE258:BE263" si="54">IF(N258="základní",J258,0)</f>
        <v>0</v>
      </c>
      <c r="BF258" s="139">
        <f t="shared" ref="BF258:BF263" si="55">IF(N258="snížená",J258,0)</f>
        <v>0</v>
      </c>
      <c r="BG258" s="139">
        <f t="shared" ref="BG258:BG263" si="56">IF(N258="zákl. přenesená",J258,0)</f>
        <v>0</v>
      </c>
      <c r="BH258" s="139">
        <f t="shared" ref="BH258:BH263" si="57">IF(N258="sníž. přenesená",J258,0)</f>
        <v>0</v>
      </c>
      <c r="BI258" s="139">
        <f t="shared" ref="BI258:BI263" si="58">IF(N258="nulová",J258,0)</f>
        <v>0</v>
      </c>
      <c r="BJ258" s="16" t="s">
        <v>83</v>
      </c>
      <c r="BK258" s="139">
        <f t="shared" ref="BK258:BK263" si="59">ROUND(I258*H258,2)</f>
        <v>0</v>
      </c>
      <c r="BL258" s="16" t="s">
        <v>129</v>
      </c>
      <c r="BM258" s="138" t="s">
        <v>423</v>
      </c>
    </row>
    <row r="259" spans="2:65" s="1" customFormat="1" ht="24.2" customHeight="1">
      <c r="B259" s="126"/>
      <c r="C259" s="127" t="s">
        <v>251</v>
      </c>
      <c r="D259" s="127" t="s">
        <v>125</v>
      </c>
      <c r="E259" s="128" t="s">
        <v>424</v>
      </c>
      <c r="F259" s="129" t="s">
        <v>425</v>
      </c>
      <c r="G259" s="130" t="s">
        <v>246</v>
      </c>
      <c r="H259" s="131">
        <v>53.86</v>
      </c>
      <c r="I259" s="132"/>
      <c r="J259" s="132">
        <f t="shared" si="50"/>
        <v>0</v>
      </c>
      <c r="K259" s="133"/>
      <c r="L259" s="28"/>
      <c r="M259" s="134" t="s">
        <v>1</v>
      </c>
      <c r="N259" s="135" t="s">
        <v>40</v>
      </c>
      <c r="O259" s="136">
        <v>0.94199999999999995</v>
      </c>
      <c r="P259" s="136">
        <f t="shared" si="51"/>
        <v>50.73612</v>
      </c>
      <c r="Q259" s="136">
        <v>0</v>
      </c>
      <c r="R259" s="136">
        <f t="shared" si="52"/>
        <v>0</v>
      </c>
      <c r="S259" s="136">
        <v>0</v>
      </c>
      <c r="T259" s="137">
        <f t="shared" si="53"/>
        <v>0</v>
      </c>
      <c r="AR259" s="138" t="s">
        <v>129</v>
      </c>
      <c r="AT259" s="138" t="s">
        <v>125</v>
      </c>
      <c r="AU259" s="138" t="s">
        <v>83</v>
      </c>
      <c r="AY259" s="16" t="s">
        <v>124</v>
      </c>
      <c r="BE259" s="139">
        <f t="shared" si="54"/>
        <v>0</v>
      </c>
      <c r="BF259" s="139">
        <f t="shared" si="55"/>
        <v>0</v>
      </c>
      <c r="BG259" s="139">
        <f t="shared" si="56"/>
        <v>0</v>
      </c>
      <c r="BH259" s="139">
        <f t="shared" si="57"/>
        <v>0</v>
      </c>
      <c r="BI259" s="139">
        <f t="shared" si="58"/>
        <v>0</v>
      </c>
      <c r="BJ259" s="16" t="s">
        <v>83</v>
      </c>
      <c r="BK259" s="139">
        <f t="shared" si="59"/>
        <v>0</v>
      </c>
      <c r="BL259" s="16" t="s">
        <v>129</v>
      </c>
      <c r="BM259" s="138" t="s">
        <v>426</v>
      </c>
    </row>
    <row r="260" spans="2:65" s="1" customFormat="1" ht="21.75" customHeight="1">
      <c r="B260" s="126"/>
      <c r="C260" s="127" t="s">
        <v>427</v>
      </c>
      <c r="D260" s="127" t="s">
        <v>125</v>
      </c>
      <c r="E260" s="128" t="s">
        <v>428</v>
      </c>
      <c r="F260" s="129" t="s">
        <v>429</v>
      </c>
      <c r="G260" s="130" t="s">
        <v>246</v>
      </c>
      <c r="H260" s="131">
        <v>53.86</v>
      </c>
      <c r="I260" s="132"/>
      <c r="J260" s="132">
        <f t="shared" si="50"/>
        <v>0</v>
      </c>
      <c r="K260" s="133"/>
      <c r="L260" s="28"/>
      <c r="M260" s="134" t="s">
        <v>1</v>
      </c>
      <c r="N260" s="135" t="s">
        <v>40</v>
      </c>
      <c r="O260" s="136">
        <v>4.2000000000000003E-2</v>
      </c>
      <c r="P260" s="136">
        <f t="shared" si="51"/>
        <v>2.2621199999999999</v>
      </c>
      <c r="Q260" s="136">
        <v>0</v>
      </c>
      <c r="R260" s="136">
        <f t="shared" si="52"/>
        <v>0</v>
      </c>
      <c r="S260" s="136">
        <v>0</v>
      </c>
      <c r="T260" s="137">
        <f t="shared" si="53"/>
        <v>0</v>
      </c>
      <c r="AR260" s="138" t="s">
        <v>129</v>
      </c>
      <c r="AT260" s="138" t="s">
        <v>125</v>
      </c>
      <c r="AU260" s="138" t="s">
        <v>83</v>
      </c>
      <c r="AY260" s="16" t="s">
        <v>124</v>
      </c>
      <c r="BE260" s="139">
        <f t="shared" si="54"/>
        <v>0</v>
      </c>
      <c r="BF260" s="139">
        <f t="shared" si="55"/>
        <v>0</v>
      </c>
      <c r="BG260" s="139">
        <f t="shared" si="56"/>
        <v>0</v>
      </c>
      <c r="BH260" s="139">
        <f t="shared" si="57"/>
        <v>0</v>
      </c>
      <c r="BI260" s="139">
        <f t="shared" si="58"/>
        <v>0</v>
      </c>
      <c r="BJ260" s="16" t="s">
        <v>83</v>
      </c>
      <c r="BK260" s="139">
        <f t="shared" si="59"/>
        <v>0</v>
      </c>
      <c r="BL260" s="16" t="s">
        <v>129</v>
      </c>
      <c r="BM260" s="138" t="s">
        <v>430</v>
      </c>
    </row>
    <row r="261" spans="2:65" s="1" customFormat="1" ht="24.2" customHeight="1">
      <c r="B261" s="126"/>
      <c r="C261" s="127" t="s">
        <v>254</v>
      </c>
      <c r="D261" s="127" t="s">
        <v>125</v>
      </c>
      <c r="E261" s="128" t="s">
        <v>431</v>
      </c>
      <c r="F261" s="129" t="s">
        <v>432</v>
      </c>
      <c r="G261" s="130" t="s">
        <v>246</v>
      </c>
      <c r="H261" s="131">
        <v>53.86</v>
      </c>
      <c r="I261" s="132"/>
      <c r="J261" s="132">
        <f t="shared" si="50"/>
        <v>0</v>
      </c>
      <c r="K261" s="133"/>
      <c r="L261" s="28"/>
      <c r="M261" s="134" t="s">
        <v>1</v>
      </c>
      <c r="N261" s="135" t="s">
        <v>40</v>
      </c>
      <c r="O261" s="136">
        <v>0</v>
      </c>
      <c r="P261" s="136">
        <f t="shared" si="51"/>
        <v>0</v>
      </c>
      <c r="Q261" s="136">
        <v>0</v>
      </c>
      <c r="R261" s="136">
        <f t="shared" si="52"/>
        <v>0</v>
      </c>
      <c r="S261" s="136">
        <v>0</v>
      </c>
      <c r="T261" s="137">
        <f t="shared" si="53"/>
        <v>0</v>
      </c>
      <c r="AR261" s="138" t="s">
        <v>129</v>
      </c>
      <c r="AT261" s="138" t="s">
        <v>125</v>
      </c>
      <c r="AU261" s="138" t="s">
        <v>83</v>
      </c>
      <c r="AY261" s="16" t="s">
        <v>124</v>
      </c>
      <c r="BE261" s="139">
        <f t="shared" si="54"/>
        <v>0</v>
      </c>
      <c r="BF261" s="139">
        <f t="shared" si="55"/>
        <v>0</v>
      </c>
      <c r="BG261" s="139">
        <f t="shared" si="56"/>
        <v>0</v>
      </c>
      <c r="BH261" s="139">
        <f t="shared" si="57"/>
        <v>0</v>
      </c>
      <c r="BI261" s="139">
        <f t="shared" si="58"/>
        <v>0</v>
      </c>
      <c r="BJ261" s="16" t="s">
        <v>83</v>
      </c>
      <c r="BK261" s="139">
        <f t="shared" si="59"/>
        <v>0</v>
      </c>
      <c r="BL261" s="16" t="s">
        <v>129</v>
      </c>
      <c r="BM261" s="138" t="s">
        <v>433</v>
      </c>
    </row>
    <row r="262" spans="2:65" s="1" customFormat="1" ht="24.2" customHeight="1">
      <c r="B262" s="126"/>
      <c r="C262" s="127" t="s">
        <v>434</v>
      </c>
      <c r="D262" s="127" t="s">
        <v>125</v>
      </c>
      <c r="E262" s="128" t="s">
        <v>435</v>
      </c>
      <c r="F262" s="129" t="s">
        <v>436</v>
      </c>
      <c r="G262" s="130" t="s">
        <v>246</v>
      </c>
      <c r="H262" s="131">
        <v>23.86</v>
      </c>
      <c r="I262" s="132"/>
      <c r="J262" s="132">
        <f t="shared" si="50"/>
        <v>0</v>
      </c>
      <c r="K262" s="133"/>
      <c r="L262" s="28"/>
      <c r="M262" s="134" t="s">
        <v>1</v>
      </c>
      <c r="N262" s="135" t="s">
        <v>40</v>
      </c>
      <c r="O262" s="136">
        <v>0</v>
      </c>
      <c r="P262" s="136">
        <f t="shared" si="51"/>
        <v>0</v>
      </c>
      <c r="Q262" s="136">
        <v>0</v>
      </c>
      <c r="R262" s="136">
        <f t="shared" si="52"/>
        <v>0</v>
      </c>
      <c r="S262" s="136">
        <v>0</v>
      </c>
      <c r="T262" s="137">
        <f t="shared" si="53"/>
        <v>0</v>
      </c>
      <c r="AR262" s="138" t="s">
        <v>129</v>
      </c>
      <c r="AT262" s="138" t="s">
        <v>125</v>
      </c>
      <c r="AU262" s="138" t="s">
        <v>83</v>
      </c>
      <c r="AY262" s="16" t="s">
        <v>124</v>
      </c>
      <c r="BE262" s="139">
        <f t="shared" si="54"/>
        <v>0</v>
      </c>
      <c r="BF262" s="139">
        <f t="shared" si="55"/>
        <v>0</v>
      </c>
      <c r="BG262" s="139">
        <f t="shared" si="56"/>
        <v>0</v>
      </c>
      <c r="BH262" s="139">
        <f t="shared" si="57"/>
        <v>0</v>
      </c>
      <c r="BI262" s="139">
        <f t="shared" si="58"/>
        <v>0</v>
      </c>
      <c r="BJ262" s="16" t="s">
        <v>83</v>
      </c>
      <c r="BK262" s="139">
        <f t="shared" si="59"/>
        <v>0</v>
      </c>
      <c r="BL262" s="16" t="s">
        <v>129</v>
      </c>
      <c r="BM262" s="138" t="s">
        <v>437</v>
      </c>
    </row>
    <row r="263" spans="2:65" s="1" customFormat="1" ht="24.2" customHeight="1">
      <c r="B263" s="126"/>
      <c r="C263" s="127" t="s">
        <v>265</v>
      </c>
      <c r="D263" s="127" t="s">
        <v>125</v>
      </c>
      <c r="E263" s="128" t="s">
        <v>438</v>
      </c>
      <c r="F263" s="129" t="s">
        <v>439</v>
      </c>
      <c r="G263" s="130" t="s">
        <v>246</v>
      </c>
      <c r="H263" s="131">
        <v>30</v>
      </c>
      <c r="I263" s="132"/>
      <c r="J263" s="132">
        <f t="shared" si="50"/>
        <v>0</v>
      </c>
      <c r="K263" s="133"/>
      <c r="L263" s="28"/>
      <c r="M263" s="170" t="s">
        <v>1</v>
      </c>
      <c r="N263" s="171" t="s">
        <v>40</v>
      </c>
      <c r="O263" s="172">
        <v>0</v>
      </c>
      <c r="P263" s="172">
        <f t="shared" si="51"/>
        <v>0</v>
      </c>
      <c r="Q263" s="172">
        <v>0</v>
      </c>
      <c r="R263" s="172">
        <f t="shared" si="52"/>
        <v>0</v>
      </c>
      <c r="S263" s="172">
        <v>0</v>
      </c>
      <c r="T263" s="173">
        <f t="shared" si="53"/>
        <v>0</v>
      </c>
      <c r="AR263" s="138" t="s">
        <v>129</v>
      </c>
      <c r="AT263" s="138" t="s">
        <v>125</v>
      </c>
      <c r="AU263" s="138" t="s">
        <v>83</v>
      </c>
      <c r="AY263" s="16" t="s">
        <v>124</v>
      </c>
      <c r="BE263" s="139">
        <f t="shared" si="54"/>
        <v>0</v>
      </c>
      <c r="BF263" s="139">
        <f t="shared" si="55"/>
        <v>0</v>
      </c>
      <c r="BG263" s="139">
        <f t="shared" si="56"/>
        <v>0</v>
      </c>
      <c r="BH263" s="139">
        <f t="shared" si="57"/>
        <v>0</v>
      </c>
      <c r="BI263" s="139">
        <f t="shared" si="58"/>
        <v>0</v>
      </c>
      <c r="BJ263" s="16" t="s">
        <v>83</v>
      </c>
      <c r="BK263" s="139">
        <f t="shared" si="59"/>
        <v>0</v>
      </c>
      <c r="BL263" s="16" t="s">
        <v>129</v>
      </c>
      <c r="BM263" s="138" t="s">
        <v>440</v>
      </c>
    </row>
    <row r="264" spans="2:65" s="1" customFormat="1" ht="6.95" customHeight="1">
      <c r="B264" s="40"/>
      <c r="C264" s="41"/>
      <c r="D264" s="41"/>
      <c r="E264" s="41"/>
      <c r="F264" s="41"/>
      <c r="G264" s="41"/>
      <c r="H264" s="41"/>
      <c r="I264" s="41"/>
      <c r="J264" s="41"/>
      <c r="K264" s="41"/>
      <c r="L264" s="28"/>
    </row>
  </sheetData>
  <autoFilter ref="C128:K263" xr:uid="{00000000-0009-0000-0000-000001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BM136"/>
  <sheetViews>
    <sheetView showGridLines="0" topLeftCell="A104" workbookViewId="0">
      <selection activeCell="I120" sqref="I120:I135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7" t="s">
        <v>5</v>
      </c>
      <c r="M2" s="175"/>
      <c r="N2" s="175"/>
      <c r="O2" s="175"/>
      <c r="P2" s="175"/>
      <c r="Q2" s="175"/>
      <c r="R2" s="175"/>
      <c r="S2" s="175"/>
      <c r="T2" s="175"/>
      <c r="U2" s="175"/>
      <c r="V2" s="175"/>
      <c r="AT2" s="16" t="s">
        <v>88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89</v>
      </c>
      <c r="L4" s="19"/>
      <c r="M4" s="84" t="s">
        <v>11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15</v>
      </c>
      <c r="L6" s="19"/>
    </row>
    <row r="7" spans="2:46" ht="16.5" customHeight="1">
      <c r="B7" s="19"/>
      <c r="E7" s="208" t="str">
        <f>'Rekapitulace stavby'!K6</f>
        <v>Oprava  potrubních rozvodů VST Telíčkova do objektů SBD</v>
      </c>
      <c r="F7" s="209"/>
      <c r="G7" s="209"/>
      <c r="H7" s="209"/>
      <c r="L7" s="19"/>
    </row>
    <row r="8" spans="2:46" s="1" customFormat="1" ht="12" customHeight="1">
      <c r="B8" s="28"/>
      <c r="D8" s="25" t="s">
        <v>90</v>
      </c>
      <c r="L8" s="28"/>
    </row>
    <row r="9" spans="2:46" s="1" customFormat="1" ht="16.5" customHeight="1">
      <c r="B9" s="28"/>
      <c r="E9" s="188" t="s">
        <v>441</v>
      </c>
      <c r="F9" s="210"/>
      <c r="G9" s="210"/>
      <c r="H9" s="210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5" t="s">
        <v>17</v>
      </c>
      <c r="F11" s="23" t="s">
        <v>1</v>
      </c>
      <c r="I11" s="25" t="s">
        <v>18</v>
      </c>
      <c r="J11" s="23" t="s">
        <v>1</v>
      </c>
      <c r="L11" s="28"/>
    </row>
    <row r="12" spans="2:46" s="1" customFormat="1" ht="12" customHeight="1">
      <c r="B12" s="28"/>
      <c r="D12" s="25" t="s">
        <v>19</v>
      </c>
      <c r="F12" s="23" t="s">
        <v>30</v>
      </c>
      <c r="I12" s="25" t="s">
        <v>21</v>
      </c>
      <c r="J12" s="48" t="str">
        <f>'Rekapitulace stavby'!AN8</f>
        <v>5. 6. 2023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23</v>
      </c>
      <c r="I14" s="25" t="s">
        <v>24</v>
      </c>
      <c r="J14" s="23" t="str">
        <f>IF('Rekapitulace stavby'!AN10="","",'Rekapitulace stavby'!AN10)</f>
        <v>25391453</v>
      </c>
      <c r="L14" s="28"/>
    </row>
    <row r="15" spans="2:46" s="1" customFormat="1" ht="18" customHeight="1">
      <c r="B15" s="28"/>
      <c r="E15" s="23" t="str">
        <f>IF('Rekapitulace stavby'!E11="","",'Rekapitulace stavby'!E11)</f>
        <v>Teplo Přerov a.s.</v>
      </c>
      <c r="I15" s="25" t="s">
        <v>27</v>
      </c>
      <c r="J15" s="23" t="str">
        <f>IF('Rekapitulace stavby'!AN11="","",'Rekapitulace stavby'!AN11)</f>
        <v>CZ25391453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29</v>
      </c>
      <c r="I17" s="25" t="s">
        <v>24</v>
      </c>
      <c r="J17" s="23" t="str">
        <f>'Rekapitulace stavby'!AN13</f>
        <v/>
      </c>
      <c r="L17" s="28"/>
    </row>
    <row r="18" spans="2:12" s="1" customFormat="1" ht="18" customHeight="1">
      <c r="B18" s="28"/>
      <c r="E18" s="174" t="str">
        <f>'Rekapitulace stavby'!E14</f>
        <v xml:space="preserve"> </v>
      </c>
      <c r="F18" s="174"/>
      <c r="G18" s="174"/>
      <c r="H18" s="174"/>
      <c r="I18" s="25" t="s">
        <v>27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31</v>
      </c>
      <c r="I20" s="25" t="s">
        <v>24</v>
      </c>
      <c r="J20" s="23" t="str">
        <f>IF('Rekapitulace stavby'!AN16="","",'Rekapitulace stavby'!AN16)</f>
        <v/>
      </c>
      <c r="L20" s="28"/>
    </row>
    <row r="21" spans="2:12" s="1" customFormat="1" ht="18" customHeight="1">
      <c r="B21" s="28"/>
      <c r="E21" s="23" t="str">
        <f>IF('Rekapitulace stavby'!E17="","",'Rekapitulace stavby'!E17)</f>
        <v xml:space="preserve"> </v>
      </c>
      <c r="I21" s="25" t="s">
        <v>27</v>
      </c>
      <c r="J21" s="23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33</v>
      </c>
      <c r="I23" s="25" t="s">
        <v>24</v>
      </c>
      <c r="J23" s="23" t="str">
        <f>IF('Rekapitulace stavby'!AN19="","",'Rekapitulace stavby'!AN19)</f>
        <v/>
      </c>
      <c r="L23" s="28"/>
    </row>
    <row r="24" spans="2:12" s="1" customFormat="1" ht="18" customHeight="1">
      <c r="B24" s="28"/>
      <c r="E24" s="23" t="str">
        <f>IF('Rekapitulace stavby'!E20="","",'Rekapitulace stavby'!E20)</f>
        <v xml:space="preserve"> </v>
      </c>
      <c r="I24" s="25" t="s">
        <v>27</v>
      </c>
      <c r="J24" s="23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34</v>
      </c>
      <c r="L26" s="28"/>
    </row>
    <row r="27" spans="2:12" s="7" customFormat="1" ht="16.5" customHeight="1">
      <c r="B27" s="85"/>
      <c r="E27" s="177" t="s">
        <v>1</v>
      </c>
      <c r="F27" s="177"/>
      <c r="G27" s="177"/>
      <c r="H27" s="177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35</v>
      </c>
      <c r="J30" s="62">
        <f>ROUND(J118,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5" customHeight="1">
      <c r="B33" s="28"/>
      <c r="D33" s="51" t="s">
        <v>39</v>
      </c>
      <c r="E33" s="25" t="s">
        <v>40</v>
      </c>
      <c r="F33" s="87">
        <f>ROUND((SUM(BE118:BE135)),  2)</f>
        <v>0</v>
      </c>
      <c r="I33" s="88">
        <v>0.21</v>
      </c>
      <c r="J33" s="87">
        <f>ROUND(((SUM(BE118:BE135))*I33),  2)</f>
        <v>0</v>
      </c>
      <c r="L33" s="28"/>
    </row>
    <row r="34" spans="2:12" s="1" customFormat="1" ht="14.45" customHeight="1">
      <c r="B34" s="28"/>
      <c r="E34" s="25" t="s">
        <v>41</v>
      </c>
      <c r="F34" s="87">
        <f>ROUND((SUM(BF118:BF135)),  2)</f>
        <v>0</v>
      </c>
      <c r="I34" s="88">
        <v>0.15</v>
      </c>
      <c r="J34" s="87">
        <f>ROUND(((SUM(BF118:BF135))*I34),  2)</f>
        <v>0</v>
      </c>
      <c r="L34" s="28"/>
    </row>
    <row r="35" spans="2:12" s="1" customFormat="1" ht="14.45" hidden="1" customHeight="1">
      <c r="B35" s="28"/>
      <c r="E35" s="25" t="s">
        <v>42</v>
      </c>
      <c r="F35" s="87">
        <f>ROUND((SUM(BG118:BG135)),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5" t="s">
        <v>43</v>
      </c>
      <c r="F36" s="87">
        <f>ROUND((SUM(BH118:BH135)),  2)</f>
        <v>0</v>
      </c>
      <c r="I36" s="88">
        <v>0.15</v>
      </c>
      <c r="J36" s="87">
        <f>0</f>
        <v>0</v>
      </c>
      <c r="L36" s="28"/>
    </row>
    <row r="37" spans="2:12" s="1" customFormat="1" ht="14.45" hidden="1" customHeight="1">
      <c r="B37" s="28"/>
      <c r="E37" s="25" t="s">
        <v>44</v>
      </c>
      <c r="F37" s="87">
        <f>ROUND((SUM(BI118:BI135)),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45</v>
      </c>
      <c r="E39" s="53"/>
      <c r="F39" s="53"/>
      <c r="G39" s="91" t="s">
        <v>46</v>
      </c>
      <c r="H39" s="92" t="s">
        <v>47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28"/>
      <c r="D61" s="39" t="s">
        <v>50</v>
      </c>
      <c r="E61" s="30"/>
      <c r="F61" s="95" t="s">
        <v>51</v>
      </c>
      <c r="G61" s="39" t="s">
        <v>50</v>
      </c>
      <c r="H61" s="30"/>
      <c r="I61" s="30"/>
      <c r="J61" s="96" t="s">
        <v>51</v>
      </c>
      <c r="K61" s="30"/>
      <c r="L61" s="28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28"/>
      <c r="D76" s="39" t="s">
        <v>50</v>
      </c>
      <c r="E76" s="30"/>
      <c r="F76" s="95" t="s">
        <v>51</v>
      </c>
      <c r="G76" s="39" t="s">
        <v>50</v>
      </c>
      <c r="H76" s="30"/>
      <c r="I76" s="30"/>
      <c r="J76" s="96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20" t="s">
        <v>92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5" t="s">
        <v>15</v>
      </c>
      <c r="L84" s="28"/>
    </row>
    <row r="85" spans="2:47" s="1" customFormat="1" ht="16.5" customHeight="1">
      <c r="B85" s="28"/>
      <c r="E85" s="208" t="str">
        <f>E7</f>
        <v>Oprava  potrubních rozvodů VST Telíčkova do objektů SBD</v>
      </c>
      <c r="F85" s="209"/>
      <c r="G85" s="209"/>
      <c r="H85" s="209"/>
      <c r="L85" s="28"/>
    </row>
    <row r="86" spans="2:47" s="1" customFormat="1" ht="12" customHeight="1">
      <c r="B86" s="28"/>
      <c r="C86" s="25" t="s">
        <v>90</v>
      </c>
      <c r="L86" s="28"/>
    </row>
    <row r="87" spans="2:47" s="1" customFormat="1" ht="16.5" customHeight="1">
      <c r="B87" s="28"/>
      <c r="E87" s="188" t="str">
        <f>E9</f>
        <v>IO01 03 - Ostatní a vedlejší náklady</v>
      </c>
      <c r="F87" s="210"/>
      <c r="G87" s="210"/>
      <c r="H87" s="210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5" t="s">
        <v>19</v>
      </c>
      <c r="F89" s="23" t="str">
        <f>F12</f>
        <v xml:space="preserve"> </v>
      </c>
      <c r="I89" s="25" t="s">
        <v>21</v>
      </c>
      <c r="J89" s="48" t="str">
        <f>IF(J12="","",J12)</f>
        <v>5. 6. 2023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5" t="s">
        <v>23</v>
      </c>
      <c r="F91" s="23" t="str">
        <f>E15</f>
        <v>Teplo Přerov a.s.</v>
      </c>
      <c r="I91" s="25" t="s">
        <v>31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5" t="s">
        <v>29</v>
      </c>
      <c r="F92" s="23" t="str">
        <f>IF(E18="","",E18)</f>
        <v xml:space="preserve"> </v>
      </c>
      <c r="I92" s="25" t="s">
        <v>33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93</v>
      </c>
      <c r="D94" s="89"/>
      <c r="E94" s="89"/>
      <c r="F94" s="89"/>
      <c r="G94" s="89"/>
      <c r="H94" s="89"/>
      <c r="I94" s="89"/>
      <c r="J94" s="98" t="s">
        <v>94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95</v>
      </c>
      <c r="J96" s="62">
        <f>J118</f>
        <v>0</v>
      </c>
      <c r="L96" s="28"/>
      <c r="AU96" s="16" t="s">
        <v>96</v>
      </c>
    </row>
    <row r="97" spans="2:12" s="8" customFormat="1" ht="24.95" customHeight="1">
      <c r="B97" s="100"/>
      <c r="D97" s="101" t="s">
        <v>442</v>
      </c>
      <c r="E97" s="102"/>
      <c r="F97" s="102"/>
      <c r="G97" s="102"/>
      <c r="H97" s="102"/>
      <c r="I97" s="102"/>
      <c r="J97" s="103">
        <f>J119</f>
        <v>0</v>
      </c>
      <c r="L97" s="100"/>
    </row>
    <row r="98" spans="2:12" s="8" customFormat="1" ht="24.95" customHeight="1">
      <c r="B98" s="100"/>
      <c r="D98" s="101" t="s">
        <v>443</v>
      </c>
      <c r="E98" s="102"/>
      <c r="F98" s="102"/>
      <c r="G98" s="102"/>
      <c r="H98" s="102"/>
      <c r="I98" s="102"/>
      <c r="J98" s="103">
        <f>J124</f>
        <v>0</v>
      </c>
      <c r="L98" s="100"/>
    </row>
    <row r="99" spans="2:12" s="1" customFormat="1" ht="21.75" customHeight="1">
      <c r="B99" s="28"/>
      <c r="L99" s="28"/>
    </row>
    <row r="100" spans="2:12" s="1" customFormat="1" ht="6.95" customHeight="1"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28"/>
    </row>
    <row r="104" spans="2:12" s="1" customFormat="1" ht="6.95" customHeight="1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28"/>
    </row>
    <row r="105" spans="2:12" s="1" customFormat="1" ht="24.95" customHeight="1">
      <c r="B105" s="28"/>
      <c r="C105" s="20" t="s">
        <v>110</v>
      </c>
      <c r="L105" s="28"/>
    </row>
    <row r="106" spans="2:12" s="1" customFormat="1" ht="6.95" customHeight="1">
      <c r="B106" s="28"/>
      <c r="L106" s="28"/>
    </row>
    <row r="107" spans="2:12" s="1" customFormat="1" ht="12" customHeight="1">
      <c r="B107" s="28"/>
      <c r="C107" s="25" t="s">
        <v>15</v>
      </c>
      <c r="L107" s="28"/>
    </row>
    <row r="108" spans="2:12" s="1" customFormat="1" ht="16.5" customHeight="1">
      <c r="B108" s="28"/>
      <c r="E108" s="208" t="str">
        <f>E7</f>
        <v>Oprava  potrubních rozvodů VST Telíčkova do objektů SBD</v>
      </c>
      <c r="F108" s="209"/>
      <c r="G108" s="209"/>
      <c r="H108" s="209"/>
      <c r="L108" s="28"/>
    </row>
    <row r="109" spans="2:12" s="1" customFormat="1" ht="12" customHeight="1">
      <c r="B109" s="28"/>
      <c r="C109" s="25" t="s">
        <v>90</v>
      </c>
      <c r="L109" s="28"/>
    </row>
    <row r="110" spans="2:12" s="1" customFormat="1" ht="16.5" customHeight="1">
      <c r="B110" s="28"/>
      <c r="E110" s="188" t="str">
        <f>E9</f>
        <v>IO01 03 - Ostatní a vedlejší náklady</v>
      </c>
      <c r="F110" s="210"/>
      <c r="G110" s="210"/>
      <c r="H110" s="210"/>
      <c r="L110" s="28"/>
    </row>
    <row r="111" spans="2:12" s="1" customFormat="1" ht="6.95" customHeight="1">
      <c r="B111" s="28"/>
      <c r="L111" s="28"/>
    </row>
    <row r="112" spans="2:12" s="1" customFormat="1" ht="12" customHeight="1">
      <c r="B112" s="28"/>
      <c r="C112" s="25" t="s">
        <v>19</v>
      </c>
      <c r="F112" s="23" t="str">
        <f>F12</f>
        <v xml:space="preserve"> </v>
      </c>
      <c r="I112" s="25" t="s">
        <v>21</v>
      </c>
      <c r="J112" s="48" t="str">
        <f>IF(J12="","",J12)</f>
        <v>5. 6. 2023</v>
      </c>
      <c r="L112" s="28"/>
    </row>
    <row r="113" spans="2:65" s="1" customFormat="1" ht="6.95" customHeight="1">
      <c r="B113" s="28"/>
      <c r="L113" s="28"/>
    </row>
    <row r="114" spans="2:65" s="1" customFormat="1" ht="15.2" customHeight="1">
      <c r="B114" s="28"/>
      <c r="C114" s="25" t="s">
        <v>23</v>
      </c>
      <c r="F114" s="23" t="str">
        <f>E15</f>
        <v>Teplo Přerov a.s.</v>
      </c>
      <c r="I114" s="25" t="s">
        <v>31</v>
      </c>
      <c r="J114" s="26" t="str">
        <f>E21</f>
        <v xml:space="preserve"> </v>
      </c>
      <c r="L114" s="28"/>
    </row>
    <row r="115" spans="2:65" s="1" customFormat="1" ht="15.2" customHeight="1">
      <c r="B115" s="28"/>
      <c r="C115" s="25" t="s">
        <v>29</v>
      </c>
      <c r="F115" s="23" t="str">
        <f>IF(E18="","",E18)</f>
        <v xml:space="preserve"> </v>
      </c>
      <c r="I115" s="25" t="s">
        <v>33</v>
      </c>
      <c r="J115" s="26" t="str">
        <f>E24</f>
        <v xml:space="preserve"> </v>
      </c>
      <c r="L115" s="28"/>
    </row>
    <row r="116" spans="2:65" s="1" customFormat="1" ht="10.35" customHeight="1">
      <c r="B116" s="28"/>
      <c r="L116" s="28"/>
    </row>
    <row r="117" spans="2:65" s="10" customFormat="1" ht="29.25" customHeight="1">
      <c r="B117" s="108"/>
      <c r="C117" s="109" t="s">
        <v>111</v>
      </c>
      <c r="D117" s="110" t="s">
        <v>60</v>
      </c>
      <c r="E117" s="110" t="s">
        <v>56</v>
      </c>
      <c r="F117" s="110" t="s">
        <v>57</v>
      </c>
      <c r="G117" s="110" t="s">
        <v>112</v>
      </c>
      <c r="H117" s="110" t="s">
        <v>113</v>
      </c>
      <c r="I117" s="110" t="s">
        <v>114</v>
      </c>
      <c r="J117" s="111" t="s">
        <v>94</v>
      </c>
      <c r="K117" s="112" t="s">
        <v>115</v>
      </c>
      <c r="L117" s="108"/>
      <c r="M117" s="55" t="s">
        <v>1</v>
      </c>
      <c r="N117" s="56" t="s">
        <v>39</v>
      </c>
      <c r="O117" s="56" t="s">
        <v>116</v>
      </c>
      <c r="P117" s="56" t="s">
        <v>117</v>
      </c>
      <c r="Q117" s="56" t="s">
        <v>118</v>
      </c>
      <c r="R117" s="56" t="s">
        <v>119</v>
      </c>
      <c r="S117" s="56" t="s">
        <v>120</v>
      </c>
      <c r="T117" s="57" t="s">
        <v>121</v>
      </c>
    </row>
    <row r="118" spans="2:65" s="1" customFormat="1" ht="22.9" customHeight="1">
      <c r="B118" s="28"/>
      <c r="C118" s="60" t="s">
        <v>122</v>
      </c>
      <c r="J118" s="113">
        <f>BK118</f>
        <v>0</v>
      </c>
      <c r="L118" s="28"/>
      <c r="M118" s="58"/>
      <c r="N118" s="49"/>
      <c r="O118" s="49"/>
      <c r="P118" s="114">
        <f>P119+P124</f>
        <v>0</v>
      </c>
      <c r="Q118" s="49"/>
      <c r="R118" s="114">
        <f>R119+R124</f>
        <v>0</v>
      </c>
      <c r="S118" s="49"/>
      <c r="T118" s="115">
        <f>T119+T124</f>
        <v>0</v>
      </c>
      <c r="AT118" s="16" t="s">
        <v>74</v>
      </c>
      <c r="AU118" s="16" t="s">
        <v>96</v>
      </c>
      <c r="BK118" s="116">
        <f>BK119+BK124</f>
        <v>0</v>
      </c>
    </row>
    <row r="119" spans="2:65" s="11" customFormat="1" ht="25.9" customHeight="1">
      <c r="B119" s="117"/>
      <c r="D119" s="118" t="s">
        <v>74</v>
      </c>
      <c r="E119" s="119" t="s">
        <v>444</v>
      </c>
      <c r="F119" s="119" t="s">
        <v>445</v>
      </c>
      <c r="J119" s="120">
        <f>BK119</f>
        <v>0</v>
      </c>
      <c r="L119" s="117"/>
      <c r="M119" s="121"/>
      <c r="P119" s="122">
        <f>SUM(P120:P123)</f>
        <v>0</v>
      </c>
      <c r="R119" s="122">
        <f>SUM(R120:R123)</f>
        <v>0</v>
      </c>
      <c r="T119" s="123">
        <f>SUM(T120:T123)</f>
        <v>0</v>
      </c>
      <c r="AR119" s="118" t="s">
        <v>83</v>
      </c>
      <c r="AT119" s="124" t="s">
        <v>74</v>
      </c>
      <c r="AU119" s="124" t="s">
        <v>75</v>
      </c>
      <c r="AY119" s="118" t="s">
        <v>124</v>
      </c>
      <c r="BK119" s="125">
        <f>SUM(BK120:BK123)</f>
        <v>0</v>
      </c>
    </row>
    <row r="120" spans="2:65" s="1" customFormat="1" ht="16.5" customHeight="1">
      <c r="B120" s="126"/>
      <c r="C120" s="127" t="s">
        <v>83</v>
      </c>
      <c r="D120" s="127" t="s">
        <v>125</v>
      </c>
      <c r="E120" s="128" t="s">
        <v>446</v>
      </c>
      <c r="F120" s="129" t="s">
        <v>447</v>
      </c>
      <c r="G120" s="130" t="s">
        <v>448</v>
      </c>
      <c r="H120" s="131">
        <v>1</v>
      </c>
      <c r="I120" s="132"/>
      <c r="J120" s="132">
        <f>ROUND(I120*H120,2)</f>
        <v>0</v>
      </c>
      <c r="K120" s="133"/>
      <c r="L120" s="28"/>
      <c r="M120" s="134" t="s">
        <v>1</v>
      </c>
      <c r="N120" s="135" t="s">
        <v>40</v>
      </c>
      <c r="O120" s="136">
        <v>0</v>
      </c>
      <c r="P120" s="136">
        <f>O120*H120</f>
        <v>0</v>
      </c>
      <c r="Q120" s="136">
        <v>0</v>
      </c>
      <c r="R120" s="136">
        <f>Q120*H120</f>
        <v>0</v>
      </c>
      <c r="S120" s="136">
        <v>0</v>
      </c>
      <c r="T120" s="137">
        <f>S120*H120</f>
        <v>0</v>
      </c>
      <c r="AR120" s="138" t="s">
        <v>129</v>
      </c>
      <c r="AT120" s="138" t="s">
        <v>125</v>
      </c>
      <c r="AU120" s="138" t="s">
        <v>83</v>
      </c>
      <c r="AY120" s="16" t="s">
        <v>124</v>
      </c>
      <c r="BE120" s="139">
        <f>IF(N120="základní",J120,0)</f>
        <v>0</v>
      </c>
      <c r="BF120" s="139">
        <f>IF(N120="snížená",J120,0)</f>
        <v>0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6" t="s">
        <v>83</v>
      </c>
      <c r="BK120" s="139">
        <f>ROUND(I120*H120,2)</f>
        <v>0</v>
      </c>
      <c r="BL120" s="16" t="s">
        <v>129</v>
      </c>
      <c r="BM120" s="138" t="s">
        <v>129</v>
      </c>
    </row>
    <row r="121" spans="2:65" s="1" customFormat="1" ht="16.5" customHeight="1">
      <c r="B121" s="126"/>
      <c r="C121" s="127" t="s">
        <v>85</v>
      </c>
      <c r="D121" s="127" t="s">
        <v>125</v>
      </c>
      <c r="E121" s="128" t="s">
        <v>449</v>
      </c>
      <c r="F121" s="129" t="s">
        <v>450</v>
      </c>
      <c r="G121" s="130" t="s">
        <v>448</v>
      </c>
      <c r="H121" s="131">
        <v>1</v>
      </c>
      <c r="I121" s="132"/>
      <c r="J121" s="132">
        <f>ROUND(I121*H121,2)</f>
        <v>0</v>
      </c>
      <c r="K121" s="133"/>
      <c r="L121" s="28"/>
      <c r="M121" s="134" t="s">
        <v>1</v>
      </c>
      <c r="N121" s="135" t="s">
        <v>40</v>
      </c>
      <c r="O121" s="136">
        <v>0</v>
      </c>
      <c r="P121" s="136">
        <f>O121*H121</f>
        <v>0</v>
      </c>
      <c r="Q121" s="136">
        <v>0</v>
      </c>
      <c r="R121" s="136">
        <f>Q121*H121</f>
        <v>0</v>
      </c>
      <c r="S121" s="136">
        <v>0</v>
      </c>
      <c r="T121" s="137">
        <f>S121*H121</f>
        <v>0</v>
      </c>
      <c r="AR121" s="138" t="s">
        <v>129</v>
      </c>
      <c r="AT121" s="138" t="s">
        <v>125</v>
      </c>
      <c r="AU121" s="138" t="s">
        <v>83</v>
      </c>
      <c r="AY121" s="16" t="s">
        <v>124</v>
      </c>
      <c r="BE121" s="139">
        <f>IF(N121="základní",J121,0)</f>
        <v>0</v>
      </c>
      <c r="BF121" s="139">
        <f>IF(N121="snížená",J121,0)</f>
        <v>0</v>
      </c>
      <c r="BG121" s="139">
        <f>IF(N121="zákl. přenesená",J121,0)</f>
        <v>0</v>
      </c>
      <c r="BH121" s="139">
        <f>IF(N121="sníž. přenesená",J121,0)</f>
        <v>0</v>
      </c>
      <c r="BI121" s="139">
        <f>IF(N121="nulová",J121,0)</f>
        <v>0</v>
      </c>
      <c r="BJ121" s="16" t="s">
        <v>83</v>
      </c>
      <c r="BK121" s="139">
        <f>ROUND(I121*H121,2)</f>
        <v>0</v>
      </c>
      <c r="BL121" s="16" t="s">
        <v>129</v>
      </c>
      <c r="BM121" s="138" t="s">
        <v>138</v>
      </c>
    </row>
    <row r="122" spans="2:65" s="1" customFormat="1" ht="16.5" customHeight="1">
      <c r="B122" s="126"/>
      <c r="C122" s="127" t="s">
        <v>135</v>
      </c>
      <c r="D122" s="127" t="s">
        <v>125</v>
      </c>
      <c r="E122" s="128" t="s">
        <v>451</v>
      </c>
      <c r="F122" s="129" t="s">
        <v>452</v>
      </c>
      <c r="G122" s="130" t="s">
        <v>448</v>
      </c>
      <c r="H122" s="131">
        <v>1</v>
      </c>
      <c r="I122" s="132"/>
      <c r="J122" s="132">
        <f>ROUND(I122*H122,2)</f>
        <v>0</v>
      </c>
      <c r="K122" s="133"/>
      <c r="L122" s="28"/>
      <c r="M122" s="134" t="s">
        <v>1</v>
      </c>
      <c r="N122" s="135" t="s">
        <v>40</v>
      </c>
      <c r="O122" s="136">
        <v>0</v>
      </c>
      <c r="P122" s="136">
        <f>O122*H122</f>
        <v>0</v>
      </c>
      <c r="Q122" s="136">
        <v>0</v>
      </c>
      <c r="R122" s="136">
        <f>Q122*H122</f>
        <v>0</v>
      </c>
      <c r="S122" s="136">
        <v>0</v>
      </c>
      <c r="T122" s="137">
        <f>S122*H122</f>
        <v>0</v>
      </c>
      <c r="AR122" s="138" t="s">
        <v>129</v>
      </c>
      <c r="AT122" s="138" t="s">
        <v>125</v>
      </c>
      <c r="AU122" s="138" t="s">
        <v>83</v>
      </c>
      <c r="AY122" s="16" t="s">
        <v>124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6" t="s">
        <v>83</v>
      </c>
      <c r="BK122" s="139">
        <f>ROUND(I122*H122,2)</f>
        <v>0</v>
      </c>
      <c r="BL122" s="16" t="s">
        <v>129</v>
      </c>
      <c r="BM122" s="138" t="s">
        <v>141</v>
      </c>
    </row>
    <row r="123" spans="2:65" s="1" customFormat="1" ht="16.5" customHeight="1">
      <c r="B123" s="126"/>
      <c r="C123" s="127" t="s">
        <v>129</v>
      </c>
      <c r="D123" s="127" t="s">
        <v>125</v>
      </c>
      <c r="E123" s="128" t="s">
        <v>453</v>
      </c>
      <c r="F123" s="129" t="s">
        <v>454</v>
      </c>
      <c r="G123" s="130" t="s">
        <v>448</v>
      </c>
      <c r="H123" s="131">
        <v>1</v>
      </c>
      <c r="I123" s="132"/>
      <c r="J123" s="132">
        <f>ROUND(I123*H123,2)</f>
        <v>0</v>
      </c>
      <c r="K123" s="133"/>
      <c r="L123" s="28"/>
      <c r="M123" s="134" t="s">
        <v>1</v>
      </c>
      <c r="N123" s="135" t="s">
        <v>40</v>
      </c>
      <c r="O123" s="136">
        <v>0</v>
      </c>
      <c r="P123" s="136">
        <f>O123*H123</f>
        <v>0</v>
      </c>
      <c r="Q123" s="136">
        <v>0</v>
      </c>
      <c r="R123" s="136">
        <f>Q123*H123</f>
        <v>0</v>
      </c>
      <c r="S123" s="136">
        <v>0</v>
      </c>
      <c r="T123" s="137">
        <f>S123*H123</f>
        <v>0</v>
      </c>
      <c r="AR123" s="138" t="s">
        <v>129</v>
      </c>
      <c r="AT123" s="138" t="s">
        <v>125</v>
      </c>
      <c r="AU123" s="138" t="s">
        <v>83</v>
      </c>
      <c r="AY123" s="16" t="s">
        <v>124</v>
      </c>
      <c r="BE123" s="139">
        <f>IF(N123="základní",J123,0)</f>
        <v>0</v>
      </c>
      <c r="BF123" s="139">
        <f>IF(N123="snížená",J123,0)</f>
        <v>0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6" t="s">
        <v>83</v>
      </c>
      <c r="BK123" s="139">
        <f>ROUND(I123*H123,2)</f>
        <v>0</v>
      </c>
      <c r="BL123" s="16" t="s">
        <v>129</v>
      </c>
      <c r="BM123" s="138" t="s">
        <v>150</v>
      </c>
    </row>
    <row r="124" spans="2:65" s="11" customFormat="1" ht="25.9" customHeight="1">
      <c r="B124" s="117"/>
      <c r="D124" s="118" t="s">
        <v>74</v>
      </c>
      <c r="E124" s="119" t="s">
        <v>455</v>
      </c>
      <c r="F124" s="119" t="s">
        <v>456</v>
      </c>
      <c r="J124" s="120">
        <f>BK124</f>
        <v>0</v>
      </c>
      <c r="L124" s="117"/>
      <c r="M124" s="121"/>
      <c r="P124" s="122">
        <f>SUM(P125:P135)</f>
        <v>0</v>
      </c>
      <c r="R124" s="122">
        <f>SUM(R125:R135)</f>
        <v>0</v>
      </c>
      <c r="T124" s="123">
        <f>SUM(T125:T135)</f>
        <v>0</v>
      </c>
      <c r="AR124" s="118" t="s">
        <v>83</v>
      </c>
      <c r="AT124" s="124" t="s">
        <v>74</v>
      </c>
      <c r="AU124" s="124" t="s">
        <v>75</v>
      </c>
      <c r="AY124" s="118" t="s">
        <v>124</v>
      </c>
      <c r="BK124" s="125">
        <f>SUM(BK125:BK135)</f>
        <v>0</v>
      </c>
    </row>
    <row r="125" spans="2:65" s="1" customFormat="1" ht="33" customHeight="1">
      <c r="B125" s="126"/>
      <c r="C125" s="127" t="s">
        <v>143</v>
      </c>
      <c r="D125" s="127" t="s">
        <v>125</v>
      </c>
      <c r="E125" s="128" t="s">
        <v>457</v>
      </c>
      <c r="F125" s="129" t="s">
        <v>458</v>
      </c>
      <c r="G125" s="130" t="s">
        <v>271</v>
      </c>
      <c r="H125" s="131">
        <v>1</v>
      </c>
      <c r="I125" s="132"/>
      <c r="J125" s="132">
        <f t="shared" ref="J125:J135" si="0">ROUND(I125*H125,2)</f>
        <v>0</v>
      </c>
      <c r="K125" s="133"/>
      <c r="L125" s="28"/>
      <c r="M125" s="134" t="s">
        <v>1</v>
      </c>
      <c r="N125" s="135" t="s">
        <v>40</v>
      </c>
      <c r="O125" s="136">
        <v>0</v>
      </c>
      <c r="P125" s="136">
        <f t="shared" ref="P125:P135" si="1">O125*H125</f>
        <v>0</v>
      </c>
      <c r="Q125" s="136">
        <v>0</v>
      </c>
      <c r="R125" s="136">
        <f t="shared" ref="R125:R135" si="2">Q125*H125</f>
        <v>0</v>
      </c>
      <c r="S125" s="136">
        <v>0</v>
      </c>
      <c r="T125" s="137">
        <f t="shared" ref="T125:T135" si="3">S125*H125</f>
        <v>0</v>
      </c>
      <c r="AR125" s="138" t="s">
        <v>129</v>
      </c>
      <c r="AT125" s="138" t="s">
        <v>125</v>
      </c>
      <c r="AU125" s="138" t="s">
        <v>83</v>
      </c>
      <c r="AY125" s="16" t="s">
        <v>124</v>
      </c>
      <c r="BE125" s="139">
        <f t="shared" ref="BE125:BE135" si="4">IF(N125="základní",J125,0)</f>
        <v>0</v>
      </c>
      <c r="BF125" s="139">
        <f t="shared" ref="BF125:BF135" si="5">IF(N125="snížená",J125,0)</f>
        <v>0</v>
      </c>
      <c r="BG125" s="139">
        <f t="shared" ref="BG125:BG135" si="6">IF(N125="zákl. přenesená",J125,0)</f>
        <v>0</v>
      </c>
      <c r="BH125" s="139">
        <f t="shared" ref="BH125:BH135" si="7">IF(N125="sníž. přenesená",J125,0)</f>
        <v>0</v>
      </c>
      <c r="BI125" s="139">
        <f t="shared" ref="BI125:BI135" si="8">IF(N125="nulová",J125,0)</f>
        <v>0</v>
      </c>
      <c r="BJ125" s="16" t="s">
        <v>83</v>
      </c>
      <c r="BK125" s="139">
        <f t="shared" ref="BK125:BK135" si="9">ROUND(I125*H125,2)</f>
        <v>0</v>
      </c>
      <c r="BL125" s="16" t="s">
        <v>129</v>
      </c>
      <c r="BM125" s="138" t="s">
        <v>154</v>
      </c>
    </row>
    <row r="126" spans="2:65" s="1" customFormat="1" ht="16.5" customHeight="1">
      <c r="B126" s="126"/>
      <c r="C126" s="127" t="s">
        <v>138</v>
      </c>
      <c r="D126" s="127" t="s">
        <v>125</v>
      </c>
      <c r="E126" s="128" t="s">
        <v>459</v>
      </c>
      <c r="F126" s="129" t="s">
        <v>460</v>
      </c>
      <c r="G126" s="130" t="s">
        <v>280</v>
      </c>
      <c r="H126" s="131">
        <v>1</v>
      </c>
      <c r="I126" s="132"/>
      <c r="J126" s="132">
        <f t="shared" si="0"/>
        <v>0</v>
      </c>
      <c r="K126" s="133"/>
      <c r="L126" s="28"/>
      <c r="M126" s="134" t="s">
        <v>1</v>
      </c>
      <c r="N126" s="135" t="s">
        <v>40</v>
      </c>
      <c r="O126" s="136">
        <v>0</v>
      </c>
      <c r="P126" s="136">
        <f t="shared" si="1"/>
        <v>0</v>
      </c>
      <c r="Q126" s="136">
        <v>0</v>
      </c>
      <c r="R126" s="136">
        <f t="shared" si="2"/>
        <v>0</v>
      </c>
      <c r="S126" s="136">
        <v>0</v>
      </c>
      <c r="T126" s="137">
        <f t="shared" si="3"/>
        <v>0</v>
      </c>
      <c r="AR126" s="138" t="s">
        <v>129</v>
      </c>
      <c r="AT126" s="138" t="s">
        <v>125</v>
      </c>
      <c r="AU126" s="138" t="s">
        <v>83</v>
      </c>
      <c r="AY126" s="16" t="s">
        <v>124</v>
      </c>
      <c r="BE126" s="139">
        <f t="shared" si="4"/>
        <v>0</v>
      </c>
      <c r="BF126" s="139">
        <f t="shared" si="5"/>
        <v>0</v>
      </c>
      <c r="BG126" s="139">
        <f t="shared" si="6"/>
        <v>0</v>
      </c>
      <c r="BH126" s="139">
        <f t="shared" si="7"/>
        <v>0</v>
      </c>
      <c r="BI126" s="139">
        <f t="shared" si="8"/>
        <v>0</v>
      </c>
      <c r="BJ126" s="16" t="s">
        <v>83</v>
      </c>
      <c r="BK126" s="139">
        <f t="shared" si="9"/>
        <v>0</v>
      </c>
      <c r="BL126" s="16" t="s">
        <v>129</v>
      </c>
      <c r="BM126" s="138" t="s">
        <v>190</v>
      </c>
    </row>
    <row r="127" spans="2:65" s="1" customFormat="1" ht="16.5" customHeight="1">
      <c r="B127" s="126"/>
      <c r="C127" s="127" t="s">
        <v>151</v>
      </c>
      <c r="D127" s="127" t="s">
        <v>125</v>
      </c>
      <c r="E127" s="128" t="s">
        <v>461</v>
      </c>
      <c r="F127" s="129" t="s">
        <v>462</v>
      </c>
      <c r="G127" s="130" t="s">
        <v>448</v>
      </c>
      <c r="H127" s="131">
        <v>1</v>
      </c>
      <c r="I127" s="132"/>
      <c r="J127" s="132">
        <f t="shared" si="0"/>
        <v>0</v>
      </c>
      <c r="K127" s="133"/>
      <c r="L127" s="28"/>
      <c r="M127" s="134" t="s">
        <v>1</v>
      </c>
      <c r="N127" s="135" t="s">
        <v>40</v>
      </c>
      <c r="O127" s="136">
        <v>0</v>
      </c>
      <c r="P127" s="136">
        <f t="shared" si="1"/>
        <v>0</v>
      </c>
      <c r="Q127" s="136">
        <v>0</v>
      </c>
      <c r="R127" s="136">
        <f t="shared" si="2"/>
        <v>0</v>
      </c>
      <c r="S127" s="136">
        <v>0</v>
      </c>
      <c r="T127" s="137">
        <f t="shared" si="3"/>
        <v>0</v>
      </c>
      <c r="AR127" s="138" t="s">
        <v>129</v>
      </c>
      <c r="AT127" s="138" t="s">
        <v>125</v>
      </c>
      <c r="AU127" s="138" t="s">
        <v>83</v>
      </c>
      <c r="AY127" s="16" t="s">
        <v>124</v>
      </c>
      <c r="BE127" s="139">
        <f t="shared" si="4"/>
        <v>0</v>
      </c>
      <c r="BF127" s="139">
        <f t="shared" si="5"/>
        <v>0</v>
      </c>
      <c r="BG127" s="139">
        <f t="shared" si="6"/>
        <v>0</v>
      </c>
      <c r="BH127" s="139">
        <f t="shared" si="7"/>
        <v>0</v>
      </c>
      <c r="BI127" s="139">
        <f t="shared" si="8"/>
        <v>0</v>
      </c>
      <c r="BJ127" s="16" t="s">
        <v>83</v>
      </c>
      <c r="BK127" s="139">
        <f t="shared" si="9"/>
        <v>0</v>
      </c>
      <c r="BL127" s="16" t="s">
        <v>129</v>
      </c>
      <c r="BM127" s="138" t="s">
        <v>158</v>
      </c>
    </row>
    <row r="128" spans="2:65" s="1" customFormat="1" ht="16.5" customHeight="1">
      <c r="B128" s="126"/>
      <c r="C128" s="127" t="s">
        <v>141</v>
      </c>
      <c r="D128" s="127" t="s">
        <v>125</v>
      </c>
      <c r="E128" s="128" t="s">
        <v>463</v>
      </c>
      <c r="F128" s="129" t="s">
        <v>464</v>
      </c>
      <c r="G128" s="130" t="s">
        <v>448</v>
      </c>
      <c r="H128" s="131">
        <v>1</v>
      </c>
      <c r="I128" s="132"/>
      <c r="J128" s="132">
        <f t="shared" si="0"/>
        <v>0</v>
      </c>
      <c r="K128" s="133"/>
      <c r="L128" s="28"/>
      <c r="M128" s="134" t="s">
        <v>1</v>
      </c>
      <c r="N128" s="135" t="s">
        <v>40</v>
      </c>
      <c r="O128" s="136">
        <v>0</v>
      </c>
      <c r="P128" s="136">
        <f t="shared" si="1"/>
        <v>0</v>
      </c>
      <c r="Q128" s="136">
        <v>0</v>
      </c>
      <c r="R128" s="136">
        <f t="shared" si="2"/>
        <v>0</v>
      </c>
      <c r="S128" s="136">
        <v>0</v>
      </c>
      <c r="T128" s="137">
        <f t="shared" si="3"/>
        <v>0</v>
      </c>
      <c r="AR128" s="138" t="s">
        <v>129</v>
      </c>
      <c r="AT128" s="138" t="s">
        <v>125</v>
      </c>
      <c r="AU128" s="138" t="s">
        <v>83</v>
      </c>
      <c r="AY128" s="16" t="s">
        <v>124</v>
      </c>
      <c r="BE128" s="139">
        <f t="shared" si="4"/>
        <v>0</v>
      </c>
      <c r="BF128" s="139">
        <f t="shared" si="5"/>
        <v>0</v>
      </c>
      <c r="BG128" s="139">
        <f t="shared" si="6"/>
        <v>0</v>
      </c>
      <c r="BH128" s="139">
        <f t="shared" si="7"/>
        <v>0</v>
      </c>
      <c r="BI128" s="139">
        <f t="shared" si="8"/>
        <v>0</v>
      </c>
      <c r="BJ128" s="16" t="s">
        <v>83</v>
      </c>
      <c r="BK128" s="139">
        <f t="shared" si="9"/>
        <v>0</v>
      </c>
      <c r="BL128" s="16" t="s">
        <v>129</v>
      </c>
      <c r="BM128" s="138" t="s">
        <v>164</v>
      </c>
    </row>
    <row r="129" spans="2:65" s="1" customFormat="1" ht="33" customHeight="1">
      <c r="B129" s="126"/>
      <c r="C129" s="127" t="s">
        <v>160</v>
      </c>
      <c r="D129" s="127" t="s">
        <v>125</v>
      </c>
      <c r="E129" s="128" t="s">
        <v>465</v>
      </c>
      <c r="F129" s="129" t="s">
        <v>466</v>
      </c>
      <c r="G129" s="130" t="s">
        <v>271</v>
      </c>
      <c r="H129" s="131">
        <v>1</v>
      </c>
      <c r="I129" s="132"/>
      <c r="J129" s="132">
        <f t="shared" si="0"/>
        <v>0</v>
      </c>
      <c r="K129" s="133"/>
      <c r="L129" s="28"/>
      <c r="M129" s="134" t="s">
        <v>1</v>
      </c>
      <c r="N129" s="135" t="s">
        <v>40</v>
      </c>
      <c r="O129" s="136">
        <v>0</v>
      </c>
      <c r="P129" s="136">
        <f t="shared" si="1"/>
        <v>0</v>
      </c>
      <c r="Q129" s="136">
        <v>0</v>
      </c>
      <c r="R129" s="136">
        <f t="shared" si="2"/>
        <v>0</v>
      </c>
      <c r="S129" s="136">
        <v>0</v>
      </c>
      <c r="T129" s="137">
        <f t="shared" si="3"/>
        <v>0</v>
      </c>
      <c r="AR129" s="138" t="s">
        <v>129</v>
      </c>
      <c r="AT129" s="138" t="s">
        <v>125</v>
      </c>
      <c r="AU129" s="138" t="s">
        <v>83</v>
      </c>
      <c r="AY129" s="16" t="s">
        <v>124</v>
      </c>
      <c r="BE129" s="139">
        <f t="shared" si="4"/>
        <v>0</v>
      </c>
      <c r="BF129" s="139">
        <f t="shared" si="5"/>
        <v>0</v>
      </c>
      <c r="BG129" s="139">
        <f t="shared" si="6"/>
        <v>0</v>
      </c>
      <c r="BH129" s="139">
        <f t="shared" si="7"/>
        <v>0</v>
      </c>
      <c r="BI129" s="139">
        <f t="shared" si="8"/>
        <v>0</v>
      </c>
      <c r="BJ129" s="16" t="s">
        <v>83</v>
      </c>
      <c r="BK129" s="139">
        <f t="shared" si="9"/>
        <v>0</v>
      </c>
      <c r="BL129" s="16" t="s">
        <v>129</v>
      </c>
      <c r="BM129" s="138" t="s">
        <v>172</v>
      </c>
    </row>
    <row r="130" spans="2:65" s="1" customFormat="1" ht="33" customHeight="1">
      <c r="B130" s="126"/>
      <c r="C130" s="127" t="s">
        <v>146</v>
      </c>
      <c r="D130" s="127" t="s">
        <v>125</v>
      </c>
      <c r="E130" s="128" t="s">
        <v>467</v>
      </c>
      <c r="F130" s="129" t="s">
        <v>468</v>
      </c>
      <c r="G130" s="130" t="s">
        <v>271</v>
      </c>
      <c r="H130" s="131">
        <v>1</v>
      </c>
      <c r="I130" s="132"/>
      <c r="J130" s="132">
        <f t="shared" si="0"/>
        <v>0</v>
      </c>
      <c r="K130" s="133"/>
      <c r="L130" s="28"/>
      <c r="M130" s="134" t="s">
        <v>1</v>
      </c>
      <c r="N130" s="135" t="s">
        <v>40</v>
      </c>
      <c r="O130" s="136">
        <v>0</v>
      </c>
      <c r="P130" s="136">
        <f t="shared" si="1"/>
        <v>0</v>
      </c>
      <c r="Q130" s="136">
        <v>0</v>
      </c>
      <c r="R130" s="136">
        <f t="shared" si="2"/>
        <v>0</v>
      </c>
      <c r="S130" s="136">
        <v>0</v>
      </c>
      <c r="T130" s="137">
        <f t="shared" si="3"/>
        <v>0</v>
      </c>
      <c r="AR130" s="138" t="s">
        <v>129</v>
      </c>
      <c r="AT130" s="138" t="s">
        <v>125</v>
      </c>
      <c r="AU130" s="138" t="s">
        <v>83</v>
      </c>
      <c r="AY130" s="16" t="s">
        <v>124</v>
      </c>
      <c r="BE130" s="139">
        <f t="shared" si="4"/>
        <v>0</v>
      </c>
      <c r="BF130" s="139">
        <f t="shared" si="5"/>
        <v>0</v>
      </c>
      <c r="BG130" s="139">
        <f t="shared" si="6"/>
        <v>0</v>
      </c>
      <c r="BH130" s="139">
        <f t="shared" si="7"/>
        <v>0</v>
      </c>
      <c r="BI130" s="139">
        <f t="shared" si="8"/>
        <v>0</v>
      </c>
      <c r="BJ130" s="16" t="s">
        <v>83</v>
      </c>
      <c r="BK130" s="139">
        <f t="shared" si="9"/>
        <v>0</v>
      </c>
      <c r="BL130" s="16" t="s">
        <v>129</v>
      </c>
      <c r="BM130" s="138" t="s">
        <v>243</v>
      </c>
    </row>
    <row r="131" spans="2:65" s="1" customFormat="1" ht="24.2" customHeight="1">
      <c r="B131" s="126"/>
      <c r="C131" s="127" t="s">
        <v>169</v>
      </c>
      <c r="D131" s="127" t="s">
        <v>125</v>
      </c>
      <c r="E131" s="128" t="s">
        <v>469</v>
      </c>
      <c r="F131" s="129" t="s">
        <v>470</v>
      </c>
      <c r="G131" s="130" t="s">
        <v>271</v>
      </c>
      <c r="H131" s="131">
        <v>1</v>
      </c>
      <c r="I131" s="132"/>
      <c r="J131" s="132">
        <f t="shared" si="0"/>
        <v>0</v>
      </c>
      <c r="K131" s="133"/>
      <c r="L131" s="28"/>
      <c r="M131" s="134" t="s">
        <v>1</v>
      </c>
      <c r="N131" s="135" t="s">
        <v>40</v>
      </c>
      <c r="O131" s="136">
        <v>0</v>
      </c>
      <c r="P131" s="136">
        <f t="shared" si="1"/>
        <v>0</v>
      </c>
      <c r="Q131" s="136">
        <v>0</v>
      </c>
      <c r="R131" s="136">
        <f t="shared" si="2"/>
        <v>0</v>
      </c>
      <c r="S131" s="136">
        <v>0</v>
      </c>
      <c r="T131" s="137">
        <f t="shared" si="3"/>
        <v>0</v>
      </c>
      <c r="AR131" s="138" t="s">
        <v>129</v>
      </c>
      <c r="AT131" s="138" t="s">
        <v>125</v>
      </c>
      <c r="AU131" s="138" t="s">
        <v>83</v>
      </c>
      <c r="AY131" s="16" t="s">
        <v>124</v>
      </c>
      <c r="BE131" s="139">
        <f t="shared" si="4"/>
        <v>0</v>
      </c>
      <c r="BF131" s="139">
        <f t="shared" si="5"/>
        <v>0</v>
      </c>
      <c r="BG131" s="139">
        <f t="shared" si="6"/>
        <v>0</v>
      </c>
      <c r="BH131" s="139">
        <f t="shared" si="7"/>
        <v>0</v>
      </c>
      <c r="BI131" s="139">
        <f t="shared" si="8"/>
        <v>0</v>
      </c>
      <c r="BJ131" s="16" t="s">
        <v>83</v>
      </c>
      <c r="BK131" s="139">
        <f t="shared" si="9"/>
        <v>0</v>
      </c>
      <c r="BL131" s="16" t="s">
        <v>129</v>
      </c>
      <c r="BM131" s="138" t="s">
        <v>180</v>
      </c>
    </row>
    <row r="132" spans="2:65" s="1" customFormat="1" ht="21.75" customHeight="1">
      <c r="B132" s="126"/>
      <c r="C132" s="127" t="s">
        <v>150</v>
      </c>
      <c r="D132" s="127" t="s">
        <v>125</v>
      </c>
      <c r="E132" s="128" t="s">
        <v>471</v>
      </c>
      <c r="F132" s="129" t="s">
        <v>472</v>
      </c>
      <c r="G132" s="130" t="s">
        <v>271</v>
      </c>
      <c r="H132" s="131">
        <v>1</v>
      </c>
      <c r="I132" s="132"/>
      <c r="J132" s="132">
        <f t="shared" si="0"/>
        <v>0</v>
      </c>
      <c r="K132" s="133"/>
      <c r="L132" s="28"/>
      <c r="M132" s="134" t="s">
        <v>1</v>
      </c>
      <c r="N132" s="135" t="s">
        <v>40</v>
      </c>
      <c r="O132" s="136">
        <v>0</v>
      </c>
      <c r="P132" s="136">
        <f t="shared" si="1"/>
        <v>0</v>
      </c>
      <c r="Q132" s="136">
        <v>0</v>
      </c>
      <c r="R132" s="136">
        <f t="shared" si="2"/>
        <v>0</v>
      </c>
      <c r="S132" s="136">
        <v>0</v>
      </c>
      <c r="T132" s="137">
        <f t="shared" si="3"/>
        <v>0</v>
      </c>
      <c r="AR132" s="138" t="s">
        <v>129</v>
      </c>
      <c r="AT132" s="138" t="s">
        <v>125</v>
      </c>
      <c r="AU132" s="138" t="s">
        <v>83</v>
      </c>
      <c r="AY132" s="16" t="s">
        <v>124</v>
      </c>
      <c r="BE132" s="139">
        <f t="shared" si="4"/>
        <v>0</v>
      </c>
      <c r="BF132" s="139">
        <f t="shared" si="5"/>
        <v>0</v>
      </c>
      <c r="BG132" s="139">
        <f t="shared" si="6"/>
        <v>0</v>
      </c>
      <c r="BH132" s="139">
        <f t="shared" si="7"/>
        <v>0</v>
      </c>
      <c r="BI132" s="139">
        <f t="shared" si="8"/>
        <v>0</v>
      </c>
      <c r="BJ132" s="16" t="s">
        <v>83</v>
      </c>
      <c r="BK132" s="139">
        <f t="shared" si="9"/>
        <v>0</v>
      </c>
      <c r="BL132" s="16" t="s">
        <v>129</v>
      </c>
      <c r="BM132" s="138" t="s">
        <v>262</v>
      </c>
    </row>
    <row r="133" spans="2:65" s="1" customFormat="1" ht="16.5" customHeight="1">
      <c r="B133" s="126"/>
      <c r="C133" s="127" t="s">
        <v>177</v>
      </c>
      <c r="D133" s="127" t="s">
        <v>125</v>
      </c>
      <c r="E133" s="128" t="s">
        <v>473</v>
      </c>
      <c r="F133" s="129" t="s">
        <v>474</v>
      </c>
      <c r="G133" s="130" t="s">
        <v>271</v>
      </c>
      <c r="H133" s="131">
        <v>1</v>
      </c>
      <c r="I133" s="132"/>
      <c r="J133" s="132">
        <f t="shared" si="0"/>
        <v>0</v>
      </c>
      <c r="K133" s="133"/>
      <c r="L133" s="28"/>
      <c r="M133" s="134" t="s">
        <v>1</v>
      </c>
      <c r="N133" s="135" t="s">
        <v>40</v>
      </c>
      <c r="O133" s="136">
        <v>0</v>
      </c>
      <c r="P133" s="136">
        <f t="shared" si="1"/>
        <v>0</v>
      </c>
      <c r="Q133" s="136">
        <v>0</v>
      </c>
      <c r="R133" s="136">
        <f t="shared" si="2"/>
        <v>0</v>
      </c>
      <c r="S133" s="136">
        <v>0</v>
      </c>
      <c r="T133" s="137">
        <f t="shared" si="3"/>
        <v>0</v>
      </c>
      <c r="AR133" s="138" t="s">
        <v>129</v>
      </c>
      <c r="AT133" s="138" t="s">
        <v>125</v>
      </c>
      <c r="AU133" s="138" t="s">
        <v>83</v>
      </c>
      <c r="AY133" s="16" t="s">
        <v>124</v>
      </c>
      <c r="BE133" s="139">
        <f t="shared" si="4"/>
        <v>0</v>
      </c>
      <c r="BF133" s="139">
        <f t="shared" si="5"/>
        <v>0</v>
      </c>
      <c r="BG133" s="139">
        <f t="shared" si="6"/>
        <v>0</v>
      </c>
      <c r="BH133" s="139">
        <f t="shared" si="7"/>
        <v>0</v>
      </c>
      <c r="BI133" s="139">
        <f t="shared" si="8"/>
        <v>0</v>
      </c>
      <c r="BJ133" s="16" t="s">
        <v>83</v>
      </c>
      <c r="BK133" s="139">
        <f t="shared" si="9"/>
        <v>0</v>
      </c>
      <c r="BL133" s="16" t="s">
        <v>129</v>
      </c>
      <c r="BM133" s="138" t="s">
        <v>183</v>
      </c>
    </row>
    <row r="134" spans="2:65" s="1" customFormat="1" ht="16.5" customHeight="1">
      <c r="B134" s="126"/>
      <c r="C134" s="127" t="s">
        <v>154</v>
      </c>
      <c r="D134" s="127" t="s">
        <v>125</v>
      </c>
      <c r="E134" s="128" t="s">
        <v>475</v>
      </c>
      <c r="F134" s="129" t="s">
        <v>476</v>
      </c>
      <c r="G134" s="130" t="s">
        <v>271</v>
      </c>
      <c r="H134" s="131">
        <v>1</v>
      </c>
      <c r="I134" s="132"/>
      <c r="J134" s="132">
        <f t="shared" si="0"/>
        <v>0</v>
      </c>
      <c r="K134" s="133"/>
      <c r="L134" s="28"/>
      <c r="M134" s="134" t="s">
        <v>1</v>
      </c>
      <c r="N134" s="135" t="s">
        <v>40</v>
      </c>
      <c r="O134" s="136">
        <v>0</v>
      </c>
      <c r="P134" s="136">
        <f t="shared" si="1"/>
        <v>0</v>
      </c>
      <c r="Q134" s="136">
        <v>0</v>
      </c>
      <c r="R134" s="136">
        <f t="shared" si="2"/>
        <v>0</v>
      </c>
      <c r="S134" s="136">
        <v>0</v>
      </c>
      <c r="T134" s="137">
        <f t="shared" si="3"/>
        <v>0</v>
      </c>
      <c r="AR134" s="138" t="s">
        <v>129</v>
      </c>
      <c r="AT134" s="138" t="s">
        <v>125</v>
      </c>
      <c r="AU134" s="138" t="s">
        <v>83</v>
      </c>
      <c r="AY134" s="16" t="s">
        <v>124</v>
      </c>
      <c r="BE134" s="139">
        <f t="shared" si="4"/>
        <v>0</v>
      </c>
      <c r="BF134" s="139">
        <f t="shared" si="5"/>
        <v>0</v>
      </c>
      <c r="BG134" s="139">
        <f t="shared" si="6"/>
        <v>0</v>
      </c>
      <c r="BH134" s="139">
        <f t="shared" si="7"/>
        <v>0</v>
      </c>
      <c r="BI134" s="139">
        <f t="shared" si="8"/>
        <v>0</v>
      </c>
      <c r="BJ134" s="16" t="s">
        <v>83</v>
      </c>
      <c r="BK134" s="139">
        <f t="shared" si="9"/>
        <v>0</v>
      </c>
      <c r="BL134" s="16" t="s">
        <v>129</v>
      </c>
      <c r="BM134" s="138" t="s">
        <v>187</v>
      </c>
    </row>
    <row r="135" spans="2:65" s="1" customFormat="1" ht="24.2" customHeight="1">
      <c r="B135" s="126"/>
      <c r="C135" s="127" t="s">
        <v>9</v>
      </c>
      <c r="D135" s="127" t="s">
        <v>125</v>
      </c>
      <c r="E135" s="128" t="s">
        <v>477</v>
      </c>
      <c r="F135" s="129" t="s">
        <v>478</v>
      </c>
      <c r="G135" s="130" t="s">
        <v>271</v>
      </c>
      <c r="H135" s="131">
        <v>1</v>
      </c>
      <c r="I135" s="132"/>
      <c r="J135" s="132">
        <f t="shared" si="0"/>
        <v>0</v>
      </c>
      <c r="K135" s="133"/>
      <c r="L135" s="28"/>
      <c r="M135" s="170" t="s">
        <v>1</v>
      </c>
      <c r="N135" s="171" t="s">
        <v>40</v>
      </c>
      <c r="O135" s="172">
        <v>0</v>
      </c>
      <c r="P135" s="172">
        <f t="shared" si="1"/>
        <v>0</v>
      </c>
      <c r="Q135" s="172">
        <v>0</v>
      </c>
      <c r="R135" s="172">
        <f t="shared" si="2"/>
        <v>0</v>
      </c>
      <c r="S135" s="172">
        <v>0</v>
      </c>
      <c r="T135" s="173">
        <f t="shared" si="3"/>
        <v>0</v>
      </c>
      <c r="AR135" s="138" t="s">
        <v>129</v>
      </c>
      <c r="AT135" s="138" t="s">
        <v>125</v>
      </c>
      <c r="AU135" s="138" t="s">
        <v>83</v>
      </c>
      <c r="AY135" s="16" t="s">
        <v>124</v>
      </c>
      <c r="BE135" s="139">
        <f t="shared" si="4"/>
        <v>0</v>
      </c>
      <c r="BF135" s="139">
        <f t="shared" si="5"/>
        <v>0</v>
      </c>
      <c r="BG135" s="139">
        <f t="shared" si="6"/>
        <v>0</v>
      </c>
      <c r="BH135" s="139">
        <f t="shared" si="7"/>
        <v>0</v>
      </c>
      <c r="BI135" s="139">
        <f t="shared" si="8"/>
        <v>0</v>
      </c>
      <c r="BJ135" s="16" t="s">
        <v>83</v>
      </c>
      <c r="BK135" s="139">
        <f t="shared" si="9"/>
        <v>0</v>
      </c>
      <c r="BL135" s="16" t="s">
        <v>129</v>
      </c>
      <c r="BM135" s="138" t="s">
        <v>198</v>
      </c>
    </row>
    <row r="136" spans="2:65" s="1" customFormat="1" ht="6.95" customHeight="1"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28"/>
    </row>
  </sheetData>
  <autoFilter ref="C117:K135" xr:uid="{00000000-0009-0000-0000-000002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IO01 01 - Stavební část</vt:lpstr>
      <vt:lpstr>IO01 03 - Ostatní a vedle...</vt:lpstr>
      <vt:lpstr>'IO01 01 - Stavební část'!Názvy_tisku</vt:lpstr>
      <vt:lpstr>'IO01 03 - Ostatní a vedle...'!Názvy_tisku</vt:lpstr>
      <vt:lpstr>'Rekapitulace stavby'!Názvy_tisku</vt:lpstr>
      <vt:lpstr>'IO01 01 - Stavební část'!Oblast_tisku</vt:lpstr>
      <vt:lpstr>'IO01 03 - Ostatní a vedle...'!Oblast_tisku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minarovic</dc:creator>
  <cp:lastModifiedBy>minarovic</cp:lastModifiedBy>
  <dcterms:created xsi:type="dcterms:W3CDTF">2023-06-09T09:33:30Z</dcterms:created>
  <dcterms:modified xsi:type="dcterms:W3CDTF">2023-06-09T09:40:21Z</dcterms:modified>
</cp:coreProperties>
</file>